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tabRatio="897" firstSheet="1" activeTab="2"/>
  </bookViews>
  <sheets>
    <sheet name="คำอธิบาย" sheetId="51" r:id="rId1"/>
    <sheet name="แผนจัดซื้อ เฉพาะน้ำยา" sheetId="48" r:id="rId2"/>
    <sheet name="ปกแผน" sheetId="50" r:id="rId3"/>
    <sheet name="cbc" sheetId="52" r:id="rId4"/>
    <sheet name="chem" sheetId="53" r:id="rId5"/>
  </sheets>
  <definedNames>
    <definedName name="_xlnm._FilterDatabase" localSheetId="1" hidden="1">'แผนจัดซื้อ เฉพาะน้ำยา'!$D$1:$D$202</definedName>
    <definedName name="_xlnm.Print_Titles" localSheetId="1">'แผนจัดซื้อ เฉพาะน้ำยา'!$1:$5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5" i="48" l="1"/>
  <c r="S75" i="48"/>
  <c r="U75" i="48"/>
  <c r="Q75" i="48"/>
  <c r="M57" i="48"/>
  <c r="M75" i="48"/>
  <c r="O75" i="48"/>
  <c r="H26" i="53"/>
  <c r="E26" i="53"/>
  <c r="F26" i="53"/>
  <c r="D26" i="53"/>
  <c r="L26" i="53"/>
  <c r="L10" i="53"/>
  <c r="L11" i="53"/>
  <c r="L12" i="53"/>
  <c r="L13" i="53"/>
  <c r="L14" i="53"/>
  <c r="L15" i="53"/>
  <c r="L16" i="53"/>
  <c r="L17" i="53"/>
  <c r="L18" i="53"/>
  <c r="L19" i="53"/>
  <c r="L20" i="53"/>
  <c r="L21" i="53"/>
  <c r="L22" i="53"/>
  <c r="L23" i="53"/>
  <c r="L24" i="53"/>
  <c r="L25" i="53"/>
  <c r="L9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G12" i="53"/>
  <c r="G16" i="53"/>
  <c r="G17" i="53"/>
  <c r="G19" i="53"/>
  <c r="G20" i="53"/>
  <c r="G24" i="53"/>
  <c r="G25" i="53"/>
  <c r="G9" i="53"/>
  <c r="G9" i="52"/>
  <c r="H9" i="52" s="1"/>
  <c r="W8" i="48" l="1"/>
  <c r="W9" i="48"/>
  <c r="W10" i="48"/>
  <c r="W11" i="48"/>
  <c r="W12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26" i="48"/>
  <c r="W27" i="48"/>
  <c r="W28" i="48"/>
  <c r="W29" i="48"/>
  <c r="W30" i="48"/>
  <c r="W31" i="48"/>
  <c r="W32" i="48"/>
  <c r="W33" i="48"/>
  <c r="W34" i="48"/>
  <c r="W35" i="48"/>
  <c r="W36" i="48"/>
  <c r="W37" i="48"/>
  <c r="W38" i="48"/>
  <c r="W39" i="48"/>
  <c r="W40" i="48"/>
  <c r="W41" i="48"/>
  <c r="W42" i="48"/>
  <c r="W43" i="48"/>
  <c r="W44" i="48"/>
  <c r="W45" i="48"/>
  <c r="W46" i="48"/>
  <c r="W47" i="48"/>
  <c r="W48" i="48"/>
  <c r="W49" i="48"/>
  <c r="W50" i="48"/>
  <c r="W51" i="48"/>
  <c r="W52" i="48"/>
  <c r="W53" i="48"/>
  <c r="W54" i="48"/>
  <c r="W55" i="48"/>
  <c r="W56" i="48"/>
  <c r="W57" i="48"/>
  <c r="W58" i="48"/>
  <c r="W59" i="48"/>
  <c r="W60" i="48"/>
  <c r="W61" i="48"/>
  <c r="W62" i="48"/>
  <c r="W63" i="48"/>
  <c r="W64" i="48"/>
  <c r="W65" i="48"/>
  <c r="W66" i="48"/>
  <c r="W67" i="48"/>
  <c r="W68" i="48"/>
  <c r="W69" i="48"/>
  <c r="W70" i="48"/>
  <c r="W71" i="48"/>
  <c r="W72" i="48"/>
  <c r="W73" i="48"/>
  <c r="W74" i="48"/>
  <c r="W76" i="48"/>
  <c r="W7" i="48"/>
  <c r="U8" i="48"/>
  <c r="U9" i="48"/>
  <c r="U10" i="48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26" i="48"/>
  <c r="U28" i="48"/>
  <c r="U29" i="48"/>
  <c r="U30" i="48"/>
  <c r="U31" i="48"/>
  <c r="U32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U47" i="48"/>
  <c r="U48" i="48"/>
  <c r="U49" i="48"/>
  <c r="U50" i="48"/>
  <c r="U51" i="48"/>
  <c r="U52" i="48"/>
  <c r="U53" i="48"/>
  <c r="U54" i="48"/>
  <c r="U55" i="48"/>
  <c r="U56" i="48"/>
  <c r="U57" i="48"/>
  <c r="U58" i="48"/>
  <c r="U59" i="48"/>
  <c r="U60" i="48"/>
  <c r="U61" i="48"/>
  <c r="U62" i="48"/>
  <c r="U63" i="48"/>
  <c r="U64" i="48"/>
  <c r="U65" i="48"/>
  <c r="U66" i="48"/>
  <c r="U67" i="48"/>
  <c r="U68" i="48"/>
  <c r="U69" i="48"/>
  <c r="U70" i="48"/>
  <c r="U71" i="48"/>
  <c r="U72" i="48"/>
  <c r="U73" i="48"/>
  <c r="U74" i="48"/>
  <c r="U76" i="48"/>
  <c r="U7" i="48"/>
  <c r="S8" i="48"/>
  <c r="S9" i="48"/>
  <c r="S10" i="48"/>
  <c r="S11" i="48"/>
  <c r="S12" i="48"/>
  <c r="S13" i="48"/>
  <c r="S14" i="48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29" i="48"/>
  <c r="S30" i="48"/>
  <c r="S31" i="48"/>
  <c r="S32" i="48"/>
  <c r="S33" i="48"/>
  <c r="S34" i="48"/>
  <c r="S35" i="48"/>
  <c r="S36" i="48"/>
  <c r="S37" i="48"/>
  <c r="S38" i="48"/>
  <c r="S39" i="48"/>
  <c r="S40" i="48"/>
  <c r="S41" i="48"/>
  <c r="S42" i="48"/>
  <c r="S43" i="48"/>
  <c r="S44" i="48"/>
  <c r="S45" i="48"/>
  <c r="S46" i="48"/>
  <c r="S47" i="48"/>
  <c r="S48" i="48"/>
  <c r="S49" i="48"/>
  <c r="S50" i="48"/>
  <c r="S51" i="48"/>
  <c r="S52" i="48"/>
  <c r="S53" i="48"/>
  <c r="S54" i="48"/>
  <c r="S55" i="48"/>
  <c r="S56" i="48"/>
  <c r="S57" i="48"/>
  <c r="S58" i="48"/>
  <c r="S59" i="48"/>
  <c r="S60" i="48"/>
  <c r="S61" i="48"/>
  <c r="S62" i="48"/>
  <c r="S63" i="48"/>
  <c r="S64" i="48"/>
  <c r="S65" i="48"/>
  <c r="S66" i="48"/>
  <c r="S67" i="48"/>
  <c r="S68" i="48"/>
  <c r="S69" i="48"/>
  <c r="S70" i="48"/>
  <c r="S71" i="48"/>
  <c r="S72" i="48"/>
  <c r="S73" i="48"/>
  <c r="S74" i="48"/>
  <c r="S76" i="48"/>
  <c r="S7" i="48"/>
  <c r="Q8" i="48"/>
  <c r="Q9" i="48"/>
  <c r="Q10" i="48"/>
  <c r="Q11" i="48"/>
  <c r="Q12" i="48"/>
  <c r="Q13" i="48"/>
  <c r="Q14" i="48"/>
  <c r="Q15" i="48"/>
  <c r="Q16" i="48"/>
  <c r="Q17" i="48"/>
  <c r="Q18" i="48"/>
  <c r="Q19" i="48"/>
  <c r="Q20" i="48"/>
  <c r="Q21" i="48"/>
  <c r="Q22" i="48"/>
  <c r="Q23" i="48"/>
  <c r="Q24" i="48"/>
  <c r="Q25" i="48"/>
  <c r="Q26" i="48"/>
  <c r="Q27" i="48"/>
  <c r="Q28" i="48"/>
  <c r="Q29" i="48"/>
  <c r="Q30" i="48"/>
  <c r="Q31" i="48"/>
  <c r="Q32" i="48"/>
  <c r="Q33" i="48"/>
  <c r="Q34" i="48"/>
  <c r="Q35" i="48"/>
  <c r="Q36" i="48"/>
  <c r="Q37" i="48"/>
  <c r="Q38" i="48"/>
  <c r="Q39" i="48"/>
  <c r="Q40" i="48"/>
  <c r="Q41" i="48"/>
  <c r="Q42" i="48"/>
  <c r="Q43" i="48"/>
  <c r="Q44" i="48"/>
  <c r="Q45" i="48"/>
  <c r="Q46" i="48"/>
  <c r="Q47" i="48"/>
  <c r="Q48" i="48"/>
  <c r="Q49" i="48"/>
  <c r="Q50" i="48"/>
  <c r="Q51" i="48"/>
  <c r="Q52" i="48"/>
  <c r="Q53" i="48"/>
  <c r="Q54" i="48"/>
  <c r="Q55" i="48"/>
  <c r="Q56" i="48"/>
  <c r="Q57" i="48"/>
  <c r="Q58" i="48"/>
  <c r="Q59" i="48"/>
  <c r="Q60" i="48"/>
  <c r="Q61" i="48"/>
  <c r="Q62" i="48"/>
  <c r="Q63" i="48"/>
  <c r="Q64" i="48"/>
  <c r="Q65" i="48"/>
  <c r="Q66" i="48"/>
  <c r="Q67" i="48"/>
  <c r="Q68" i="48"/>
  <c r="Q69" i="48"/>
  <c r="Q70" i="48"/>
  <c r="Q71" i="48"/>
  <c r="Q72" i="48"/>
  <c r="Q73" i="48"/>
  <c r="Q74" i="48"/>
  <c r="Q76" i="48"/>
  <c r="Q7" i="48"/>
  <c r="M8" i="48"/>
  <c r="O8" i="48" s="1"/>
  <c r="M9" i="48"/>
  <c r="O9" i="48" s="1"/>
  <c r="M10" i="48"/>
  <c r="O10" i="48" s="1"/>
  <c r="M11" i="48"/>
  <c r="O11" i="48" s="1"/>
  <c r="M12" i="48"/>
  <c r="O12" i="48" s="1"/>
  <c r="O13" i="48"/>
  <c r="M14" i="48"/>
  <c r="O14" i="48" s="1"/>
  <c r="M15" i="48"/>
  <c r="O15" i="48" s="1"/>
  <c r="M16" i="48"/>
  <c r="O16" i="48" s="1"/>
  <c r="M17" i="48"/>
  <c r="O17" i="48" s="1"/>
  <c r="M18" i="48"/>
  <c r="O18" i="48" s="1"/>
  <c r="M19" i="48"/>
  <c r="O19" i="48" s="1"/>
  <c r="M20" i="48"/>
  <c r="O20" i="48" s="1"/>
  <c r="M21" i="48"/>
  <c r="O21" i="48" s="1"/>
  <c r="M22" i="48"/>
  <c r="O22" i="48" s="1"/>
  <c r="M23" i="48"/>
  <c r="O23" i="48" s="1"/>
  <c r="M24" i="48"/>
  <c r="O24" i="48" s="1"/>
  <c r="M25" i="48"/>
  <c r="O25" i="48" s="1"/>
  <c r="M26" i="48"/>
  <c r="O26" i="48" s="1"/>
  <c r="O27" i="48"/>
  <c r="M28" i="48"/>
  <c r="O28" i="48" s="1"/>
  <c r="M29" i="48"/>
  <c r="O29" i="48" s="1"/>
  <c r="M30" i="48"/>
  <c r="O30" i="48" s="1"/>
  <c r="M31" i="48"/>
  <c r="O31" i="48" s="1"/>
  <c r="M32" i="48"/>
  <c r="O32" i="48" s="1"/>
  <c r="M33" i="48"/>
  <c r="O33" i="48" s="1"/>
  <c r="M34" i="48"/>
  <c r="O34" i="48" s="1"/>
  <c r="M35" i="48"/>
  <c r="O35" i="48" s="1"/>
  <c r="M36" i="48"/>
  <c r="O36" i="48" s="1"/>
  <c r="M37" i="48"/>
  <c r="O37" i="48" s="1"/>
  <c r="M38" i="48"/>
  <c r="O38" i="48" s="1"/>
  <c r="M39" i="48"/>
  <c r="O39" i="48" s="1"/>
  <c r="M40" i="48"/>
  <c r="O40" i="48" s="1"/>
  <c r="M41" i="48"/>
  <c r="O41" i="48" s="1"/>
  <c r="M42" i="48"/>
  <c r="O42" i="48" s="1"/>
  <c r="M43" i="48"/>
  <c r="O43" i="48" s="1"/>
  <c r="M44" i="48"/>
  <c r="O44" i="48" s="1"/>
  <c r="M45" i="48"/>
  <c r="O45" i="48" s="1"/>
  <c r="M46" i="48"/>
  <c r="O46" i="48" s="1"/>
  <c r="M47" i="48"/>
  <c r="O47" i="48" s="1"/>
  <c r="M48" i="48"/>
  <c r="O48" i="48" s="1"/>
  <c r="M49" i="48"/>
  <c r="O49" i="48" s="1"/>
  <c r="M50" i="48"/>
  <c r="O50" i="48" s="1"/>
  <c r="M51" i="48"/>
  <c r="O51" i="48" s="1"/>
  <c r="M52" i="48"/>
  <c r="O52" i="48" s="1"/>
  <c r="M53" i="48"/>
  <c r="O53" i="48" s="1"/>
  <c r="M54" i="48"/>
  <c r="O54" i="48" s="1"/>
  <c r="M55" i="48"/>
  <c r="O55" i="48" s="1"/>
  <c r="M56" i="48"/>
  <c r="O56" i="48" s="1"/>
  <c r="M58" i="48"/>
  <c r="O58" i="48" s="1"/>
  <c r="M59" i="48"/>
  <c r="O59" i="48" s="1"/>
  <c r="M60" i="48"/>
  <c r="O60" i="48" s="1"/>
  <c r="M61" i="48"/>
  <c r="O61" i="48" s="1"/>
  <c r="M62" i="48"/>
  <c r="O62" i="48" s="1"/>
  <c r="M63" i="48"/>
  <c r="O63" i="48" s="1"/>
  <c r="M64" i="48"/>
  <c r="O64" i="48" s="1"/>
  <c r="M65" i="48"/>
  <c r="O65" i="48" s="1"/>
  <c r="M66" i="48"/>
  <c r="O66" i="48" s="1"/>
  <c r="M67" i="48"/>
  <c r="O67" i="48" s="1"/>
  <c r="M68" i="48"/>
  <c r="O68" i="48" s="1"/>
  <c r="M69" i="48"/>
  <c r="O69" i="48" s="1"/>
  <c r="M70" i="48"/>
  <c r="O70" i="48" s="1"/>
  <c r="M71" i="48"/>
  <c r="O71" i="48" s="1"/>
  <c r="M72" i="48"/>
  <c r="O72" i="48" s="1"/>
  <c r="M73" i="48"/>
  <c r="O73" i="48" s="1"/>
  <c r="M74" i="48"/>
  <c r="O74" i="48" s="1"/>
  <c r="M76" i="48"/>
  <c r="O76" i="48" s="1"/>
  <c r="M7" i="48"/>
  <c r="O7" i="48" s="1"/>
  <c r="E23" i="53"/>
  <c r="G23" i="53" s="1"/>
  <c r="E22" i="53"/>
  <c r="G22" i="53" s="1"/>
  <c r="E21" i="53"/>
  <c r="G21" i="53" s="1"/>
  <c r="E18" i="53"/>
  <c r="G18" i="53" s="1"/>
  <c r="E15" i="53"/>
  <c r="G15" i="53" s="1"/>
  <c r="E14" i="53"/>
  <c r="G14" i="53" s="1"/>
  <c r="E13" i="53"/>
  <c r="G13" i="53" s="1"/>
  <c r="E11" i="53"/>
  <c r="G11" i="53" s="1"/>
  <c r="E10" i="53"/>
  <c r="G10" i="53" s="1"/>
  <c r="L9" i="52"/>
  <c r="M5" i="48"/>
  <c r="G26" i="53" l="1"/>
  <c r="H12" i="52" l="1"/>
  <c r="F12" i="52"/>
  <c r="E12" i="52"/>
  <c r="D12" i="52"/>
  <c r="L12" i="52"/>
  <c r="F14" i="52" s="1"/>
  <c r="G12" i="52"/>
  <c r="F28" i="53" l="1"/>
  <c r="Q77" i="48" l="1"/>
  <c r="U77" i="48"/>
  <c r="S77" i="48"/>
  <c r="W77" i="48"/>
  <c r="O77" i="48" l="1"/>
  <c r="D12" i="50"/>
  <c r="D8" i="50"/>
  <c r="D10" i="50"/>
  <c r="O78" i="48" l="1"/>
  <c r="D14" i="50" l="1"/>
  <c r="D6" i="50" l="1"/>
  <c r="O57" i="48"/>
</calcChain>
</file>

<file path=xl/sharedStrings.xml><?xml version="1.0" encoding="utf-8"?>
<sst xmlns="http://schemas.openxmlformats.org/spreadsheetml/2006/main" count="545" uniqueCount="276">
  <si>
    <t>ข้อควรระวัง</t>
  </si>
  <si>
    <t>ลบแถวได้  รายการไหนไม่ได้ซื้อ ลบได้นะครับ อย่าลืมแก้ลำดับด้านหน้าด้วยนะครับ</t>
  </si>
  <si>
    <t>รหัส โรงพยาบาล ถามได้ที่งานเวชสถิติ หรืองานยุทธศาสตร์ จะเป็นเลข 5 หลัก เช่น 10953 (รพ.ม่วงสามสิบ)</t>
  </si>
  <si>
    <t>คอลัมน์ที่ใส่สูตรไว้ เพื่ออำนวยความสะดวกในการกรอกข้อมูลไม่ให้ผิดพลาด  ไม่ควรลบ ถ้าลบต้องคำนวณเอง</t>
  </si>
  <si>
    <t>คำอธิบาย การใช้งาน</t>
  </si>
  <si>
    <t>เริ่มต้นง่ายที่สุด คือใส่ตัวเลขวัสดุที่จะซื้อในแต่ละไตรมาส และราคา แล้วทุกอย่างจะคำนวณให้อัตโนมัติ</t>
  </si>
  <si>
    <t>ถ้ามียอดคงเหลือจากปีก่อน ก็กรอกในช่อง "ยอดยกมา" ถ้าไม่มีก็ใส่ 0</t>
  </si>
  <si>
    <t>ข้อมูลอีกอันที่สำคัญคือ "รูปแบบ" "ขนาดบรรจุ" และ "หน่วยบรรจุ" ต้องกรอกมาให้ด้วย</t>
  </si>
  <si>
    <t>ตัวอย่างเช่น เราซื้อน้ำยา Anti-HIV (rapid) 100 test/กล่อง  ให้กรอกดังนี้</t>
  </si>
  <si>
    <t>เติมช่องขนาดบรรจุ เป็น "100"</t>
  </si>
  <si>
    <t>แก้ไขหน่วยบรรจุ ให้เป็น Test</t>
  </si>
  <si>
    <t>ดังตัวอย่างตารางข้างล่างนี้</t>
  </si>
  <si>
    <t>ลำ</t>
  </si>
  <si>
    <t>รหัส</t>
  </si>
  <si>
    <t>รูป</t>
  </si>
  <si>
    <t>ขนาด</t>
  </si>
  <si>
    <t>หน่วย</t>
  </si>
  <si>
    <t>ดับ</t>
  </si>
  <si>
    <t>วัสดุ</t>
  </si>
  <si>
    <t>ชื่อวัสดุวิทยาศาสตร์การแพทย์</t>
  </si>
  <si>
    <t>แบบ</t>
  </si>
  <si>
    <t>บรรจุ</t>
  </si>
  <si>
    <t>งานภูมิคุ้มกัน</t>
  </si>
  <si>
    <t>I001</t>
  </si>
  <si>
    <t>ชุดตรวจ  Anti - HIV  (GPA)</t>
  </si>
  <si>
    <t>กล่อง</t>
  </si>
  <si>
    <t>I002</t>
  </si>
  <si>
    <t xml:space="preserve">ชุดตรวจ  Anti - HIV (Rapid ) </t>
  </si>
  <si>
    <t>Test</t>
  </si>
  <si>
    <t>I003</t>
  </si>
  <si>
    <t xml:space="preserve">ชุดตรวจ  Anti - HIV  (Machine Base ) </t>
  </si>
  <si>
    <t>I004</t>
  </si>
  <si>
    <t>ชุดตรวจ  HIV Ag/Ab combo</t>
  </si>
  <si>
    <t>I005</t>
  </si>
  <si>
    <t>ชุดตรวจ  HBs Ag (Rapid )</t>
  </si>
  <si>
    <t>HCODE</t>
  </si>
  <si>
    <t>อัตราการใช้ย้อน</t>
  </si>
  <si>
    <t>ประมาณ</t>
  </si>
  <si>
    <t>ยอด</t>
  </si>
  <si>
    <t>ประมาณการ</t>
  </si>
  <si>
    <t>ราคา</t>
  </si>
  <si>
    <t>มูลค่ารวม</t>
  </si>
  <si>
    <t>งวดที่ 1</t>
  </si>
  <si>
    <t>งวดที่ 2</t>
  </si>
  <si>
    <t>งวดที่ 3</t>
  </si>
  <si>
    <t>งวดที่ 4</t>
  </si>
  <si>
    <t>หลัง 3 ปี</t>
  </si>
  <si>
    <t>การใช้ปี</t>
  </si>
  <si>
    <t>ยก</t>
  </si>
  <si>
    <t>จัดซื้อปี</t>
  </si>
  <si>
    <t>ต่อ</t>
  </si>
  <si>
    <t>(บาท)</t>
  </si>
  <si>
    <t>มา</t>
  </si>
  <si>
    <t>จำนวน</t>
  </si>
  <si>
    <t>มูลค่า(บาท)</t>
  </si>
  <si>
    <t>วัสดุอุปกรณ์ซัพพลายทั่วไป</t>
  </si>
  <si>
    <t>AC001</t>
  </si>
  <si>
    <t xml:space="preserve">Tube EDTA 0.5 ml  </t>
  </si>
  <si>
    <t>หลอด</t>
  </si>
  <si>
    <t>pack</t>
  </si>
  <si>
    <t>AC003</t>
  </si>
  <si>
    <t>AC007</t>
  </si>
  <si>
    <t xml:space="preserve">Tube Lithium heparin 4 ml (Vacuum) </t>
  </si>
  <si>
    <t>AC012</t>
  </si>
  <si>
    <t>Tube NaF tube 2 ml  (Vacuum)</t>
  </si>
  <si>
    <t>AC020</t>
  </si>
  <si>
    <t>Tube  13x100 mm Glass</t>
  </si>
  <si>
    <t>AC021</t>
  </si>
  <si>
    <t>AC024</t>
  </si>
  <si>
    <t>Hematocrit tube - Red</t>
  </si>
  <si>
    <t>Box</t>
  </si>
  <si>
    <t>AC026</t>
  </si>
  <si>
    <t>Cover glass 22 X 22 mm</t>
  </si>
  <si>
    <t>AC029</t>
  </si>
  <si>
    <t>Immersion oil</t>
  </si>
  <si>
    <t>ขวด</t>
  </si>
  <si>
    <t>AC030</t>
  </si>
  <si>
    <t>กระดาษเช็ดเลนส์</t>
  </si>
  <si>
    <t>AC031</t>
  </si>
  <si>
    <t>Parafilm</t>
  </si>
  <si>
    <t>ม้วน</t>
  </si>
  <si>
    <t>อัน</t>
  </si>
  <si>
    <t>AC034</t>
  </si>
  <si>
    <t>กระป๋องทิ้งเข็ม (Safety Box)</t>
  </si>
  <si>
    <t>ชิ้น</t>
  </si>
  <si>
    <t>AC037</t>
  </si>
  <si>
    <t>Slide ฝ้า</t>
  </si>
  <si>
    <t>ถุง</t>
  </si>
  <si>
    <t>AC044</t>
  </si>
  <si>
    <t>Tip 10-200 ul</t>
  </si>
  <si>
    <t>AC045</t>
  </si>
  <si>
    <t>Tip 200-1,000 ul</t>
  </si>
  <si>
    <t>AC048</t>
  </si>
  <si>
    <t>กระป๋องเก็บปัสสาวะ 40 ml</t>
  </si>
  <si>
    <t>AC061</t>
  </si>
  <si>
    <t>ตลับอุจจาระ</t>
  </si>
  <si>
    <t>AC062</t>
  </si>
  <si>
    <t>ตลับเสมหะ</t>
  </si>
  <si>
    <t>AC070</t>
  </si>
  <si>
    <t>Lamp สำหรับกล้องจุลทรรศน์</t>
  </si>
  <si>
    <t>AC075</t>
  </si>
  <si>
    <t>AC078</t>
  </si>
  <si>
    <t>สติ๊กเกอร์ติดภาชนะ (เครื่อง Printer)</t>
  </si>
  <si>
    <t>งานธนาคารเลือด (Blood Bank : BB)</t>
  </si>
  <si>
    <t>BB001</t>
  </si>
  <si>
    <t>Anti-A</t>
  </si>
  <si>
    <t>BB002</t>
  </si>
  <si>
    <t>Anti-B</t>
  </si>
  <si>
    <t>BB003</t>
  </si>
  <si>
    <t>Anti-AB</t>
  </si>
  <si>
    <t>BB004</t>
  </si>
  <si>
    <t>Anti-D</t>
  </si>
  <si>
    <t>BB005</t>
  </si>
  <si>
    <t>Anti-Human-globulin</t>
  </si>
  <si>
    <t>BB006</t>
  </si>
  <si>
    <t>Standard A cell</t>
  </si>
  <si>
    <t>BB007</t>
  </si>
  <si>
    <t>Standard B cell</t>
  </si>
  <si>
    <t>BB008</t>
  </si>
  <si>
    <t>Standard O1 cell</t>
  </si>
  <si>
    <t>งานภูมิคุ้มกัน (Immunology : IM)</t>
  </si>
  <si>
    <t>IM002</t>
  </si>
  <si>
    <t>IM007</t>
  </si>
  <si>
    <t>IM009</t>
  </si>
  <si>
    <t>ชุดตรวจ  Anti - HBs (Rapid )</t>
  </si>
  <si>
    <t>IM015</t>
  </si>
  <si>
    <t>ชุดตรวจ  Anti - HCV (Rapid )</t>
  </si>
  <si>
    <t>IM032</t>
  </si>
  <si>
    <t xml:space="preserve">Leptospirosis antibody IgM (Strip) </t>
  </si>
  <si>
    <t>IM040</t>
  </si>
  <si>
    <t xml:space="preserve">แถบตรวจ Pregnancy  Test  </t>
  </si>
  <si>
    <t>IM041</t>
  </si>
  <si>
    <t>แถบตรวจ Malaria</t>
  </si>
  <si>
    <t>IM043</t>
  </si>
  <si>
    <t>IM044</t>
  </si>
  <si>
    <t>แถบตรวจกัญชา</t>
  </si>
  <si>
    <t>งานจุลชีววิทยา (Micorbiology : MB)</t>
  </si>
  <si>
    <t>MB001</t>
  </si>
  <si>
    <t>Gram stain set</t>
  </si>
  <si>
    <t>MB002</t>
  </si>
  <si>
    <t>AFB stain set</t>
  </si>
  <si>
    <t>MB006</t>
  </si>
  <si>
    <t>10,20,30% KOH</t>
  </si>
  <si>
    <t>โลหิตวิทยา (Hematology : HM)</t>
  </si>
  <si>
    <t>HM002</t>
  </si>
  <si>
    <t>สีย้อม  Wright - Giemsa  Stain</t>
  </si>
  <si>
    <t>HM008</t>
  </si>
  <si>
    <t>DCIP</t>
  </si>
  <si>
    <t>HM029</t>
  </si>
  <si>
    <t xml:space="preserve">PT </t>
  </si>
  <si>
    <t>งานเคมีคลินิก (Chemistry :CH)</t>
  </si>
  <si>
    <t>CH001</t>
  </si>
  <si>
    <t xml:space="preserve">แผ่นทดสอบน้ำตาลปลายนิ้ว </t>
  </si>
  <si>
    <t>CH005</t>
  </si>
  <si>
    <t>รวมแป็นเงิน</t>
  </si>
  <si>
    <t>สรุปแผนการจัดซื้อเวชภัณฑ์ที่มิใช่ยา ประเภทวัสดุวิทยาศาสตร์การแพทย์</t>
  </si>
  <si>
    <t>งวดการจัดซื้อ</t>
  </si>
  <si>
    <t>วัสดุวิทยาศาสตร์การแพทย์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</si>
  <si>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</si>
  <si>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</si>
  <si>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</si>
  <si>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</si>
  <si>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</si>
  <si>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</si>
  <si>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</si>
  <si>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</si>
  <si>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</si>
  <si>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Troponin-T</t>
  </si>
  <si>
    <t>โรงพยาบาลโขงเจียม จังหวัดอุบลราชธานี</t>
  </si>
  <si>
    <t>งานเทคนิคการแพทย์ โรงพยาบาลโขงเจียม จ.อุบลราชธานี</t>
  </si>
  <si>
    <t>LISS</t>
  </si>
  <si>
    <t>ชุดตรวจ  Anti - HIV  (Rapid)</t>
  </si>
  <si>
    <t>แผ่นตรวจปัสสวะ 11 แถบ</t>
  </si>
  <si>
    <t>แผ่นตรวจปัสสวะ 2 แถบ</t>
  </si>
  <si>
    <t>..................................................</t>
  </si>
  <si>
    <t>....................................................</t>
  </si>
  <si>
    <t>...................................................................</t>
  </si>
  <si>
    <t>...........................................................</t>
  </si>
  <si>
    <t>ผู้อำนวยการโรงพยาบาลโขงเจียม</t>
  </si>
  <si>
    <t>นายแพทย์สาธารณสุขจังหวัดอุบลราชธานี</t>
  </si>
  <si>
    <t>ผู้เห็นชอบแผน</t>
  </si>
  <si>
    <t>ผู้อนุมัติแผน</t>
  </si>
  <si>
    <t>(นายสรายุทธ์ หยงสิทธิ์)</t>
  </si>
  <si>
    <t>ตำแหน่งนักจัดการงานทั่วไปชำนาญการ</t>
  </si>
  <si>
    <t>เจ้าหน้าที่</t>
  </si>
  <si>
    <t>หัวหน้าเจ้าหน้าที่</t>
  </si>
  <si>
    <t>(.........................................................)</t>
  </si>
  <si>
    <t>ตำแหน่งนักเทคนิคการแพทย์ชำนาญการ</t>
  </si>
  <si>
    <t>(นายวรยุทธ เลิศแล้ว)</t>
  </si>
  <si>
    <t>(นายสิทธิพงษ์  อุ่นทวง)</t>
  </si>
  <si>
    <t>เทอโมมิเตอร์ดิจิตอล</t>
  </si>
  <si>
    <t>clote acctivator 3 ml  (Vacuum)</t>
  </si>
  <si>
    <t xml:space="preserve"> K3 EDTA blood 3 ml (Vacuum) </t>
  </si>
  <si>
    <t>AC015</t>
  </si>
  <si>
    <t>CH002</t>
  </si>
  <si>
    <t>CH003</t>
  </si>
  <si>
    <t>BB009</t>
  </si>
  <si>
    <t>IM046</t>
  </si>
  <si>
    <t>ชุดตรวจ Antigen test kit Covid-19</t>
  </si>
  <si>
    <t>แถบตรวจ Metamphetamine</t>
  </si>
  <si>
    <t>Pack red cell</t>
  </si>
  <si>
    <t>LPRC</t>
  </si>
  <si>
    <t>RPR kit</t>
  </si>
  <si>
    <t>Test tube 12 X 75 mm Glass</t>
  </si>
  <si>
    <t xml:space="preserve">Urine cell slide </t>
  </si>
  <si>
    <t>AC141</t>
  </si>
  <si>
    <t>BB011</t>
  </si>
  <si>
    <t>BB012</t>
  </si>
  <si>
    <t>IM045</t>
  </si>
  <si>
    <t>Unit</t>
  </si>
  <si>
    <t>แผนการเช่าเครื่องตรวจวิเคราะห์อัตโนมัติทางโลหิตวิทยา (เวชภัณฑ์ที่มิใช่ยา วัสดุวิทยาศาสตร์การแพทย์)</t>
  </si>
  <si>
    <t>หน่วยงาน โรงพยาบาลโขงเจียม จังหวัดอุบลราชธานี</t>
  </si>
  <si>
    <t xml:space="preserve"> </t>
  </si>
  <si>
    <t>หน่วยนับ</t>
  </si>
  <si>
    <t>อัตราการใช้ย้อนหลัง 3 ปี</t>
  </si>
  <si>
    <t>แผนการเช่า 1 ปี</t>
  </si>
  <si>
    <t>ลำดับ</t>
  </si>
  <si>
    <t>รายการ</t>
  </si>
  <si>
    <t>(รายงานการ</t>
  </si>
  <si>
    <t>ปี 2565</t>
  </si>
  <si>
    <t>ปี 2566</t>
  </si>
  <si>
    <t>กลาง</t>
  </si>
  <si>
    <t>ประเภท</t>
  </si>
  <si>
    <t>ราคารวม</t>
  </si>
  <si>
    <t>ทดสอบที่สมบูรณ์)</t>
  </si>
  <si>
    <t>ต่อหน่วย</t>
  </si>
  <si>
    <t>ราคากลาง</t>
  </si>
  <si>
    <t>CBC</t>
  </si>
  <si>
    <t>Test/Report</t>
  </si>
  <si>
    <t>ราคาอ้างอิงกระทรวง 2563</t>
  </si>
  <si>
    <t>รวม</t>
  </si>
  <si>
    <t xml:space="preserve">รวมเป็นเงินทั้งสิ้น </t>
  </si>
  <si>
    <t>Glucose</t>
  </si>
  <si>
    <t>BUN</t>
  </si>
  <si>
    <t>Creatinine</t>
  </si>
  <si>
    <t>Uric acid</t>
  </si>
  <si>
    <t>Cholesterol</t>
  </si>
  <si>
    <t>Triglyceride</t>
  </si>
  <si>
    <t>HDL</t>
  </si>
  <si>
    <t>LDL</t>
  </si>
  <si>
    <t>Total Protein</t>
  </si>
  <si>
    <t>Albumin</t>
  </si>
  <si>
    <t>Total bilirubin</t>
  </si>
  <si>
    <t>Direct bilirubin</t>
  </si>
  <si>
    <t>AST</t>
  </si>
  <si>
    <t>ALT</t>
  </si>
  <si>
    <t>ALP</t>
  </si>
  <si>
    <t>HbA1c</t>
  </si>
  <si>
    <t>Electrolye</t>
  </si>
  <si>
    <t>แผนการเช่าเครื่องตรวจวิเคราะห์อัตโนมัติทางเคมีคลินิก (เวชภัณฑ์ที่มิใช่ยา วัสดุวิทยาศาสตร์การแพทย์)</t>
  </si>
  <si>
    <t>AC142</t>
  </si>
  <si>
    <t>ขวด hemo culture</t>
  </si>
  <si>
    <t>น้ำยาตรวจ FT3</t>
  </si>
  <si>
    <t>น้ำยาตรวจ FT4</t>
  </si>
  <si>
    <t>น้ำยาตรวจ TSH</t>
  </si>
  <si>
    <t>IM047</t>
  </si>
  <si>
    <t>IM048</t>
  </si>
  <si>
    <t>IM049</t>
  </si>
  <si>
    <t>ตุลาคม - ธันวาคม 2566</t>
  </si>
  <si>
    <t>มกราคม - มีนาคม 2567</t>
  </si>
  <si>
    <t>เมษายน - มิถุนายน 2567</t>
  </si>
  <si>
    <t>กรกฎาคม - กันยายน 2567</t>
  </si>
  <si>
    <t>ปี 2567</t>
  </si>
  <si>
    <t>Dengue NS1Ag</t>
  </si>
  <si>
    <t>Dengue Ab</t>
  </si>
  <si>
    <t>box</t>
  </si>
  <si>
    <t>Stool Occult blood</t>
  </si>
  <si>
    <t>IM052</t>
  </si>
  <si>
    <t>IM053</t>
  </si>
  <si>
    <t>IM056</t>
  </si>
  <si>
    <t>ปี 2568</t>
  </si>
  <si>
    <t>CH004</t>
  </si>
  <si>
    <t>Lactate</t>
  </si>
  <si>
    <t>แผนจัดซื้อยาและเวชภัณฑ์ ประจำปีงบประมาณ 2568 (วัสดุวิทยาศาสตร์การแพทย์)</t>
  </si>
  <si>
    <t>ประจำปีงบประมาณ 2568</t>
  </si>
  <si>
    <t>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</si>
</sst>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</font>
    <font>
      <b/>
      <sz val="24"/>
      <name val="TH SarabunIT๙"/>
      <family val="2"/>
    </font>
    <font>
      <sz val="10"/>
      <name val="TH SarabunIT๙"/>
      <family val="2"/>
    </font>
    <font>
      <sz val="18"/>
      <name val="Angsana New"/>
      <family val="1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8"/>
      <name val="Arial"/>
      <family val="2"/>
    </font>
    <font>
      <sz val="10"/>
      <name val="TH SarabunPSK"/>
      <family val="2"/>
    </font>
    <font>
      <b/>
      <sz val="1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3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169">
    <xf numFmtId="0" fontId="0" fillId="0" borderId="0" xfId="0"/>
    <xf numFmtId="0" fontId="3" fillId="0" borderId="1" xfId="0" applyFont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/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1" xfId="4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7" fillId="0" borderId="0" xfId="0" applyFont="1"/>
    <xf numFmtId="0" fontId="7" fillId="7" borderId="0" xfId="0" applyFont="1" applyFill="1"/>
    <xf numFmtId="0" fontId="7" fillId="0" borderId="0" xfId="0" applyFont="1" applyAlignment="1">
      <alignment horizontal="center"/>
    </xf>
    <xf numFmtId="0" fontId="3" fillId="7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9" fillId="0" borderId="7" xfId="0" applyFont="1" applyFill="1" applyBorder="1" applyAlignment="1" applyProtection="1">
      <alignment horizontal="center" vertical="center"/>
      <protection locked="0"/>
    </xf>
    <xf numFmtId="187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187" fontId="9" fillId="0" borderId="5" xfId="1" applyNumberFormat="1" applyFont="1" applyFill="1" applyBorder="1" applyAlignment="1" applyProtection="1">
      <alignment horizontal="center" vertical="center"/>
      <protection locked="0"/>
    </xf>
    <xf numFmtId="43" fontId="9" fillId="0" borderId="5" xfId="1" applyFont="1" applyFill="1" applyBorder="1" applyAlignment="1" applyProtection="1">
      <alignment horizontal="center" vertical="center"/>
      <protection locked="0"/>
    </xf>
    <xf numFmtId="187" fontId="9" fillId="0" borderId="3" xfId="1" applyNumberFormat="1" applyFont="1" applyFill="1" applyBorder="1" applyAlignment="1" applyProtection="1">
      <alignment horizontal="center" vertical="center"/>
      <protection locked="0"/>
    </xf>
    <xf numFmtId="187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4" applyFont="1" applyFill="1" applyBorder="1" applyAlignment="1" applyProtection="1">
      <alignment horizontal="center" vertical="center"/>
      <protection locked="0"/>
    </xf>
    <xf numFmtId="187" fontId="9" fillId="2" borderId="1" xfId="0" applyNumberFormat="1" applyFont="1" applyFill="1" applyBorder="1" applyAlignment="1" applyProtection="1">
      <alignment horizontal="center" vertical="center"/>
      <protection locked="0"/>
    </xf>
    <xf numFmtId="187" fontId="9" fillId="8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187" fontId="9" fillId="8" borderId="1" xfId="1" applyNumberFormat="1" applyFont="1" applyFill="1" applyBorder="1" applyAlignment="1" applyProtection="1">
      <alignment horizontal="center" vertical="center"/>
    </xf>
    <xf numFmtId="187" fontId="9" fillId="8" borderId="1" xfId="0" applyNumberFormat="1" applyFon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  <protection locked="0"/>
    </xf>
    <xf numFmtId="187" fontId="9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87" fontId="9" fillId="0" borderId="0" xfId="1" applyNumberFormat="1" applyFont="1" applyFill="1" applyAlignment="1" applyProtection="1">
      <alignment horizontal="center" vertical="center"/>
      <protection locked="0"/>
    </xf>
    <xf numFmtId="43" fontId="9" fillId="0" borderId="0" xfId="1" applyFont="1" applyFill="1" applyAlignment="1" applyProtection="1">
      <alignment horizontal="center" vertical="center"/>
      <protection locked="0"/>
    </xf>
    <xf numFmtId="43" fontId="9" fillId="0" borderId="0" xfId="1" applyNumberFormat="1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3" fontId="9" fillId="0" borderId="0" xfId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43" fontId="9" fillId="0" borderId="11" xfId="1" applyFont="1" applyFill="1" applyBorder="1" applyAlignment="1" applyProtection="1">
      <alignment horizontal="center" vertical="center"/>
      <protection locked="0"/>
    </xf>
    <xf numFmtId="187" fontId="9" fillId="0" borderId="11" xfId="1" applyNumberFormat="1" applyFont="1" applyFill="1" applyBorder="1" applyAlignment="1" applyProtection="1">
      <alignment horizontal="center" vertical="center"/>
      <protection locked="0"/>
    </xf>
    <xf numFmtId="187" fontId="8" fillId="0" borderId="5" xfId="1" applyNumberFormat="1" applyFont="1" applyFill="1" applyBorder="1" applyAlignment="1" applyProtection="1">
      <alignment horizontal="center" vertical="center"/>
      <protection locked="0"/>
    </xf>
    <xf numFmtId="43" fontId="8" fillId="0" borderId="5" xfId="1" applyFont="1" applyFill="1" applyBorder="1" applyAlignment="1" applyProtection="1">
      <alignment horizontal="center" vertical="center"/>
      <protection locked="0"/>
    </xf>
    <xf numFmtId="187" fontId="9" fillId="0" borderId="5" xfId="0" applyNumberFormat="1" applyFont="1" applyFill="1" applyBorder="1" applyAlignment="1" applyProtection="1">
      <alignment horizontal="center" vertical="center"/>
      <protection locked="0"/>
    </xf>
    <xf numFmtId="18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43" fontId="9" fillId="0" borderId="4" xfId="1" applyFont="1" applyFill="1" applyBorder="1" applyAlignment="1" applyProtection="1">
      <alignment horizontal="center" vertical="center"/>
      <protection locked="0"/>
    </xf>
    <xf numFmtId="187" fontId="9" fillId="0" borderId="4" xfId="1" applyNumberFormat="1" applyFont="1" applyFill="1" applyBorder="1" applyAlignment="1" applyProtection="1">
      <alignment horizontal="center" vertical="center"/>
      <protection locked="0"/>
    </xf>
    <xf numFmtId="43" fontId="9" fillId="0" borderId="4" xfId="1" applyFont="1" applyBorder="1" applyAlignment="1" applyProtection="1">
      <alignment horizontal="center" vertical="center"/>
      <protection locked="0"/>
    </xf>
    <xf numFmtId="187" fontId="9" fillId="0" borderId="0" xfId="1" applyNumberFormat="1" applyFont="1" applyFill="1" applyBorder="1" applyAlignment="1" applyProtection="1">
      <alignment horizontal="center" vertical="center"/>
      <protection locked="0"/>
    </xf>
    <xf numFmtId="43" fontId="9" fillId="0" borderId="0" xfId="1" applyFont="1" applyBorder="1" applyAlignment="1" applyProtection="1">
      <alignment horizontal="center" vertical="center"/>
      <protection locked="0"/>
    </xf>
    <xf numFmtId="4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187" fontId="9" fillId="0" borderId="0" xfId="1" applyNumberFormat="1" applyFont="1" applyFill="1" applyBorder="1" applyAlignment="1" applyProtection="1">
      <alignment horizontal="center" vertical="center"/>
    </xf>
    <xf numFmtId="43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center" vertical="center"/>
    </xf>
    <xf numFmtId="0" fontId="9" fillId="4" borderId="1" xfId="4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187" fontId="9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1" applyNumberFormat="1" applyFont="1" applyFill="1" applyBorder="1" applyAlignment="1" applyProtection="1">
      <alignment horizontal="center" vertical="center"/>
      <protection locked="0"/>
    </xf>
    <xf numFmtId="43" fontId="8" fillId="0" borderId="7" xfId="1" applyFont="1" applyFill="1" applyBorder="1" applyAlignment="1" applyProtection="1">
      <alignment horizontal="center" vertical="center"/>
      <protection locked="0"/>
    </xf>
    <xf numFmtId="4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87" fontId="8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87" fontId="9" fillId="0" borderId="0" xfId="0" applyNumberFormat="1" applyFont="1" applyFill="1" applyBorder="1" applyAlignment="1" applyProtection="1">
      <alignment horizontal="center" vertical="center"/>
      <protection locked="0"/>
    </xf>
    <xf numFmtId="187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187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87" fontId="9" fillId="8" borderId="1" xfId="1" applyNumberFormat="1" applyFont="1" applyFill="1" applyBorder="1" applyAlignment="1">
      <alignment horizontal="center" vertical="center"/>
    </xf>
    <xf numFmtId="187" fontId="9" fillId="8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43" fontId="21" fillId="0" borderId="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43" fontId="21" fillId="0" borderId="6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3" fontId="21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 vertical="center"/>
    </xf>
    <xf numFmtId="43" fontId="3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7" fontId="21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87" fontId="3" fillId="0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87" fontId="2" fillId="0" borderId="1" xfId="1" applyNumberFormat="1" applyFont="1" applyBorder="1" applyAlignment="1">
      <alignment horizontal="center" vertical="center"/>
    </xf>
    <xf numFmtId="187" fontId="9" fillId="0" borderId="0" xfId="0" applyNumberFormat="1" applyFont="1" applyFill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>
      <alignment horizontal="center" vertical="center"/>
    </xf>
    <xf numFmtId="187" fontId="2" fillId="0" borderId="1" xfId="1" applyNumberFormat="1" applyFont="1" applyBorder="1"/>
    <xf numFmtId="187" fontId="0" fillId="0" borderId="0" xfId="0" applyNumberFormat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187" fontId="8" fillId="0" borderId="8" xfId="1" applyNumberFormat="1" applyFont="1" applyFill="1" applyBorder="1" applyAlignment="1" applyProtection="1">
      <alignment horizontal="center" vertical="center"/>
      <protection locked="0"/>
    </xf>
    <xf numFmtId="187" fontId="8" fillId="0" borderId="10" xfId="1" applyNumberFormat="1" applyFont="1" applyFill="1" applyBorder="1" applyAlignment="1" applyProtection="1">
      <alignment horizontal="center" vertical="center"/>
      <protection locked="0"/>
    </xf>
    <xf numFmtId="187" fontId="8" fillId="0" borderId="18" xfId="1" applyNumberFormat="1" applyFont="1" applyFill="1" applyBorder="1" applyAlignment="1" applyProtection="1">
      <alignment horizontal="center" vertical="center"/>
      <protection locked="0"/>
    </xf>
    <xf numFmtId="187" fontId="8" fillId="0" borderId="9" xfId="1" applyNumberFormat="1" applyFont="1" applyFill="1" applyBorder="1" applyAlignment="1" applyProtection="1">
      <alignment horizontal="center" vertical="center"/>
      <protection locked="0"/>
    </xf>
    <xf numFmtId="187" fontId="8" fillId="0" borderId="11" xfId="1" applyNumberFormat="1" applyFont="1" applyFill="1" applyBorder="1" applyAlignment="1" applyProtection="1">
      <alignment horizontal="center" vertical="center"/>
      <protection locked="0"/>
    </xf>
    <xf numFmtId="187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Normal" xfId="0" builtinId="0"/>
    <cellStyle name="Normal 7" xfId="2"/>
    <cellStyle name="Percent 2" xfId="3"/>
    <cellStyle name="ปกติ 2 3" xfId="5"/>
    <cellStyle name="ปกติ_แผนใช้เงินบำรุง ปีงบฯ 50 (ชุดอนุมัติ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0" workbookViewId="0">
      <selection activeCell="E10" sqref="E10"/>
    </sheetView>
  </sheetViews>
  <sheetFormatPr defaultColWidth="9.1796875" defaultRowHeight="26" x14ac:dyDescent="0.8"/>
  <cols>
    <col min="1" max="1" width="5.1796875" style="8" customWidth="1"/>
    <col min="2" max="4" width="9.1796875" style="8"/>
    <col min="5" max="5" width="35.453125" style="8" customWidth="1"/>
    <col min="6" max="16384" width="9.1796875" style="8"/>
  </cols>
  <sheetData>
    <row r="1" spans="1:12" x14ac:dyDescent="0.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8">
      <c r="A2" s="10">
        <v>1</v>
      </c>
      <c r="B2" s="8" t="s">
        <v>1</v>
      </c>
    </row>
    <row r="3" spans="1:12" x14ac:dyDescent="0.8">
      <c r="A3" s="10">
        <v>2</v>
      </c>
      <c r="B3" s="8" t="s">
        <v>2</v>
      </c>
    </row>
    <row r="4" spans="1:12" x14ac:dyDescent="0.8">
      <c r="A4" s="10">
        <v>3</v>
      </c>
      <c r="B4" s="8" t="s">
        <v>3</v>
      </c>
    </row>
    <row r="5" spans="1:12" x14ac:dyDescent="0.8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8">
      <c r="A6" s="10">
        <v>4</v>
      </c>
      <c r="B6" s="8" t="s">
        <v>5</v>
      </c>
    </row>
    <row r="7" spans="1:12" x14ac:dyDescent="0.8">
      <c r="A7" s="10">
        <v>5</v>
      </c>
      <c r="B7" s="8" t="s">
        <v>6</v>
      </c>
    </row>
    <row r="8" spans="1:12" x14ac:dyDescent="0.8">
      <c r="A8" s="10">
        <v>6</v>
      </c>
      <c r="B8" s="8" t="s">
        <v>7</v>
      </c>
    </row>
    <row r="9" spans="1:12" x14ac:dyDescent="0.8">
      <c r="A9" s="10"/>
      <c r="B9" s="8" t="s">
        <v>8</v>
      </c>
    </row>
    <row r="10" spans="1:12" x14ac:dyDescent="0.8">
      <c r="A10" s="10"/>
      <c r="B10" s="10">
        <v>6.1</v>
      </c>
      <c r="C10" s="8" t="s">
        <v>9</v>
      </c>
    </row>
    <row r="11" spans="1:12" x14ac:dyDescent="0.8">
      <c r="A11" s="10"/>
      <c r="B11" s="10">
        <v>6.2</v>
      </c>
      <c r="C11" s="8" t="s">
        <v>10</v>
      </c>
    </row>
    <row r="12" spans="1:12" x14ac:dyDescent="0.8">
      <c r="A12" s="10"/>
      <c r="C12" s="8" t="s">
        <v>11</v>
      </c>
    </row>
    <row r="13" spans="1:12" x14ac:dyDescent="0.8">
      <c r="A13" s="10"/>
    </row>
    <row r="14" spans="1:12" x14ac:dyDescent="0.8">
      <c r="A14" s="10"/>
      <c r="C14" s="4" t="s">
        <v>12</v>
      </c>
      <c r="D14" s="4" t="s">
        <v>13</v>
      </c>
      <c r="E14" s="4"/>
      <c r="F14" s="4" t="s">
        <v>14</v>
      </c>
      <c r="G14" s="4" t="s">
        <v>15</v>
      </c>
      <c r="H14" s="4" t="s">
        <v>16</v>
      </c>
    </row>
    <row r="15" spans="1:12" x14ac:dyDescent="0.8">
      <c r="A15" s="10"/>
      <c r="C15" s="5" t="s">
        <v>17</v>
      </c>
      <c r="D15" s="5" t="s">
        <v>18</v>
      </c>
      <c r="E15" s="5" t="s">
        <v>19</v>
      </c>
      <c r="F15" s="5" t="s">
        <v>20</v>
      </c>
      <c r="G15" s="5" t="s">
        <v>21</v>
      </c>
      <c r="H15" s="5" t="s">
        <v>21</v>
      </c>
    </row>
    <row r="16" spans="1:12" x14ac:dyDescent="0.8">
      <c r="A16" s="10"/>
      <c r="C16" s="2"/>
      <c r="D16" s="2"/>
      <c r="E16" s="7" t="s">
        <v>22</v>
      </c>
      <c r="F16" s="2"/>
      <c r="G16" s="2"/>
      <c r="H16" s="2"/>
    </row>
    <row r="17" spans="3:8" x14ac:dyDescent="0.8">
      <c r="C17" s="1">
        <v>152</v>
      </c>
      <c r="D17" s="1" t="s">
        <v>23</v>
      </c>
      <c r="E17" s="6" t="s">
        <v>24</v>
      </c>
      <c r="F17" s="1" t="s">
        <v>25</v>
      </c>
      <c r="G17" s="1"/>
      <c r="H17" s="1" t="s">
        <v>25</v>
      </c>
    </row>
    <row r="18" spans="3:8" x14ac:dyDescent="0.8">
      <c r="C18" s="1">
        <v>153</v>
      </c>
      <c r="D18" s="1" t="s">
        <v>26</v>
      </c>
      <c r="E18" s="6" t="s">
        <v>27</v>
      </c>
      <c r="F18" s="1" t="s">
        <v>25</v>
      </c>
      <c r="G18" s="11">
        <v>100</v>
      </c>
      <c r="H18" s="11" t="s">
        <v>28</v>
      </c>
    </row>
    <row r="19" spans="3:8" x14ac:dyDescent="0.8">
      <c r="C19" s="1">
        <v>154</v>
      </c>
      <c r="D19" s="1" t="s">
        <v>29</v>
      </c>
      <c r="E19" s="6" t="s">
        <v>30</v>
      </c>
      <c r="F19" s="1" t="s">
        <v>25</v>
      </c>
      <c r="G19" s="1"/>
      <c r="H19" s="1" t="s">
        <v>25</v>
      </c>
    </row>
    <row r="20" spans="3:8" x14ac:dyDescent="0.8">
      <c r="C20" s="1">
        <v>155</v>
      </c>
      <c r="D20" s="1" t="s">
        <v>31</v>
      </c>
      <c r="E20" s="6" t="s">
        <v>32</v>
      </c>
      <c r="F20" s="1" t="s">
        <v>25</v>
      </c>
      <c r="G20" s="1"/>
      <c r="H20" s="1" t="s">
        <v>25</v>
      </c>
    </row>
    <row r="21" spans="3:8" x14ac:dyDescent="0.8">
      <c r="C21" s="1">
        <v>156</v>
      </c>
      <c r="D21" s="1" t="s">
        <v>33</v>
      </c>
      <c r="E21" s="6" t="s">
        <v>34</v>
      </c>
      <c r="F21" s="1" t="s">
        <v>25</v>
      </c>
      <c r="G21" s="1"/>
      <c r="H21" s="1" t="s">
        <v>25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opLeftCell="B1" zoomScaleNormal="100" zoomScalePageLayoutView="55" workbookViewId="0">
      <pane ySplit="5" topLeftCell="A51" activePane="bottomLeft" state="frozen"/>
      <selection activeCell="B1" sqref="B1"/>
      <selection pane="bottomLeft" activeCell="Z65" sqref="Z65"/>
    </sheetView>
  </sheetViews>
  <sheetFormatPr defaultColWidth="9.1796875" defaultRowHeight="23.25" customHeight="1" x14ac:dyDescent="0.25"/>
  <cols>
    <col min="1" max="1" width="9.81640625" style="36" hidden="1" customWidth="1"/>
    <col min="2" max="2" width="6.1796875" style="36" customWidth="1"/>
    <col min="3" max="3" width="9.26953125" style="36" customWidth="1"/>
    <col min="4" max="4" width="25.81640625" style="36" customWidth="1"/>
    <col min="5" max="5" width="7.26953125" style="36" customWidth="1"/>
    <col min="6" max="6" width="6.81640625" style="36" customWidth="1"/>
    <col min="7" max="7" width="6.453125" style="36" customWidth="1"/>
    <col min="8" max="8" width="8.26953125" style="37" customWidth="1"/>
    <col min="9" max="9" width="7.7265625" style="37" customWidth="1"/>
    <col min="10" max="10" width="8.26953125" style="37" customWidth="1"/>
    <col min="11" max="11" width="8.1796875" style="37" customWidth="1"/>
    <col min="12" max="12" width="6.81640625" style="37" customWidth="1"/>
    <col min="13" max="13" width="9.1796875" style="37" customWidth="1"/>
    <col min="14" max="14" width="8.26953125" style="38" customWidth="1"/>
    <col min="15" max="15" width="10.54296875" style="39" customWidth="1"/>
    <col min="16" max="16" width="7.54296875" style="36" customWidth="1"/>
    <col min="17" max="17" width="9.7265625" style="40" customWidth="1"/>
    <col min="18" max="18" width="7.54296875" style="41" customWidth="1"/>
    <col min="19" max="19" width="10.7265625" style="42" customWidth="1"/>
    <col min="20" max="20" width="7.453125" style="41" customWidth="1"/>
    <col min="21" max="21" width="10" style="42" customWidth="1"/>
    <col min="22" max="22" width="8.54296875" style="41" customWidth="1"/>
    <col min="23" max="23" width="9.26953125" style="42" customWidth="1"/>
    <col min="24" max="24" width="9.1796875" style="36" customWidth="1"/>
    <col min="25" max="16384" width="9.1796875" style="36"/>
  </cols>
  <sheetData>
    <row r="1" spans="1:25" s="73" customFormat="1" ht="23.25" customHeight="1" x14ac:dyDescent="0.25">
      <c r="A1" s="141" t="s">
        <v>273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5" s="74" customFormat="1" ht="23.25" customHeight="1" x14ac:dyDescent="0.25">
      <c r="A2" s="142" t="s">
        <v>168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5" s="74" customFormat="1" ht="23.25" customHeight="1" x14ac:dyDescent="0.25">
      <c r="A3" s="89" t="s">
        <v>35</v>
      </c>
      <c r="B3" s="89" t="s">
        <v>12</v>
      </c>
      <c r="C3" s="89" t="s">
        <v>13</v>
      </c>
      <c r="D3" s="153" t="s">
        <v>19</v>
      </c>
      <c r="E3" s="89" t="s">
        <v>14</v>
      </c>
      <c r="F3" s="89" t="s">
        <v>15</v>
      </c>
      <c r="G3" s="89" t="s">
        <v>16</v>
      </c>
      <c r="H3" s="146" t="s">
        <v>36</v>
      </c>
      <c r="I3" s="147"/>
      <c r="J3" s="148"/>
      <c r="K3" s="47" t="s">
        <v>37</v>
      </c>
      <c r="L3" s="47" t="s">
        <v>38</v>
      </c>
      <c r="M3" s="47" t="s">
        <v>39</v>
      </c>
      <c r="N3" s="48" t="s">
        <v>40</v>
      </c>
      <c r="O3" s="48" t="s">
        <v>41</v>
      </c>
      <c r="P3" s="149" t="s">
        <v>42</v>
      </c>
      <c r="Q3" s="150"/>
      <c r="R3" s="149" t="s">
        <v>43</v>
      </c>
      <c r="S3" s="150"/>
      <c r="T3" s="149" t="s">
        <v>44</v>
      </c>
      <c r="U3" s="150"/>
      <c r="V3" s="149" t="s">
        <v>45</v>
      </c>
      <c r="W3" s="150"/>
    </row>
    <row r="4" spans="1:25" s="74" customFormat="1" ht="23.25" customHeight="1" x14ac:dyDescent="0.25">
      <c r="A4" s="75"/>
      <c r="B4" s="90" t="s">
        <v>17</v>
      </c>
      <c r="C4" s="90" t="s">
        <v>18</v>
      </c>
      <c r="D4" s="154"/>
      <c r="E4" s="90" t="s">
        <v>20</v>
      </c>
      <c r="F4" s="90" t="s">
        <v>21</v>
      </c>
      <c r="G4" s="90" t="s">
        <v>21</v>
      </c>
      <c r="H4" s="143" t="s">
        <v>46</v>
      </c>
      <c r="I4" s="144"/>
      <c r="J4" s="145"/>
      <c r="K4" s="81" t="s">
        <v>47</v>
      </c>
      <c r="L4" s="81" t="s">
        <v>48</v>
      </c>
      <c r="M4" s="81" t="s">
        <v>49</v>
      </c>
      <c r="N4" s="77" t="s">
        <v>50</v>
      </c>
      <c r="O4" s="77" t="s">
        <v>51</v>
      </c>
      <c r="P4" s="151" t="s">
        <v>258</v>
      </c>
      <c r="Q4" s="152"/>
      <c r="R4" s="151" t="s">
        <v>259</v>
      </c>
      <c r="S4" s="152"/>
      <c r="T4" s="151" t="s">
        <v>260</v>
      </c>
      <c r="U4" s="152"/>
      <c r="V4" s="151" t="s">
        <v>261</v>
      </c>
      <c r="W4" s="152"/>
    </row>
    <row r="5" spans="1:25" s="74" customFormat="1" ht="23.25" customHeight="1" x14ac:dyDescent="0.25">
      <c r="A5" s="90"/>
      <c r="B5" s="90"/>
      <c r="C5" s="90"/>
      <c r="D5" s="90"/>
      <c r="E5" s="90"/>
      <c r="F5" s="90"/>
      <c r="G5" s="90"/>
      <c r="H5" s="76">
        <v>2565</v>
      </c>
      <c r="I5" s="76">
        <v>2566</v>
      </c>
      <c r="J5" s="76">
        <v>2567</v>
      </c>
      <c r="K5" s="76">
        <v>2568</v>
      </c>
      <c r="L5" s="76" t="s">
        <v>52</v>
      </c>
      <c r="M5" s="76">
        <f>J5+1</f>
        <v>2568</v>
      </c>
      <c r="N5" s="77" t="s">
        <v>16</v>
      </c>
      <c r="O5" s="77"/>
      <c r="P5" s="80" t="s">
        <v>53</v>
      </c>
      <c r="Q5" s="77" t="s">
        <v>54</v>
      </c>
      <c r="R5" s="80" t="s">
        <v>53</v>
      </c>
      <c r="S5" s="77" t="s">
        <v>54</v>
      </c>
      <c r="T5" s="80" t="s">
        <v>53</v>
      </c>
      <c r="U5" s="77" t="s">
        <v>54</v>
      </c>
      <c r="V5" s="80" t="s">
        <v>53</v>
      </c>
      <c r="W5" s="77" t="s">
        <v>54</v>
      </c>
    </row>
    <row r="6" spans="1:25" ht="23.25" customHeight="1" x14ac:dyDescent="0.25">
      <c r="A6" s="91"/>
      <c r="B6" s="65"/>
      <c r="C6" s="65"/>
      <c r="D6" s="65" t="s">
        <v>55</v>
      </c>
      <c r="E6" s="65"/>
      <c r="F6" s="65"/>
      <c r="G6" s="65"/>
      <c r="H6" s="27"/>
      <c r="I6" s="27"/>
      <c r="J6" s="27"/>
      <c r="K6" s="27"/>
      <c r="L6" s="27"/>
      <c r="M6" s="27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23.25" customHeight="1" x14ac:dyDescent="0.25">
      <c r="A7" s="16"/>
      <c r="B7" s="24">
        <v>1</v>
      </c>
      <c r="C7" s="92" t="s">
        <v>56</v>
      </c>
      <c r="D7" s="66" t="s">
        <v>57</v>
      </c>
      <c r="E7" s="16" t="s">
        <v>58</v>
      </c>
      <c r="F7" s="16">
        <v>100</v>
      </c>
      <c r="G7" s="16" t="s">
        <v>59</v>
      </c>
      <c r="H7" s="15">
        <v>2000</v>
      </c>
      <c r="I7" s="15">
        <v>2000</v>
      </c>
      <c r="J7" s="15">
        <v>2000</v>
      </c>
      <c r="K7" s="15">
        <v>2000</v>
      </c>
      <c r="L7" s="15">
        <v>200</v>
      </c>
      <c r="M7" s="15">
        <f>K7-L7</f>
        <v>1800</v>
      </c>
      <c r="N7" s="17">
        <v>2.8</v>
      </c>
      <c r="O7" s="15">
        <f>N7*M7</f>
        <v>5040</v>
      </c>
      <c r="P7" s="18">
        <v>500</v>
      </c>
      <c r="Q7" s="15">
        <f>P7*N7</f>
        <v>1400</v>
      </c>
      <c r="R7" s="18">
        <v>400</v>
      </c>
      <c r="S7" s="15">
        <f>R7*N7</f>
        <v>1120</v>
      </c>
      <c r="T7" s="18">
        <v>400</v>
      </c>
      <c r="U7" s="15">
        <f>T7*N7</f>
        <v>1120</v>
      </c>
      <c r="V7" s="18">
        <v>500</v>
      </c>
      <c r="W7" s="15">
        <f>V7*N7</f>
        <v>1400</v>
      </c>
    </row>
    <row r="8" spans="1:25" ht="23.25" customHeight="1" x14ac:dyDescent="0.25">
      <c r="A8" s="16"/>
      <c r="B8" s="24">
        <v>2</v>
      </c>
      <c r="C8" s="92" t="s">
        <v>60</v>
      </c>
      <c r="D8" s="66" t="s">
        <v>192</v>
      </c>
      <c r="E8" s="16" t="s">
        <v>58</v>
      </c>
      <c r="F8" s="16">
        <v>100</v>
      </c>
      <c r="G8" s="16" t="s">
        <v>59</v>
      </c>
      <c r="H8" s="15">
        <v>9000</v>
      </c>
      <c r="I8" s="15">
        <v>9000</v>
      </c>
      <c r="J8" s="15">
        <v>12000</v>
      </c>
      <c r="K8" s="15">
        <v>12000</v>
      </c>
      <c r="L8" s="15">
        <v>1000</v>
      </c>
      <c r="M8" s="15">
        <f t="shared" ref="M8:M71" si="0">K8-L8</f>
        <v>11000</v>
      </c>
      <c r="N8" s="17">
        <v>2.2999999999999998</v>
      </c>
      <c r="O8" s="15">
        <f t="shared" ref="O8:O30" si="1">N8*M8</f>
        <v>25299.999999999996</v>
      </c>
      <c r="P8" s="18">
        <v>2750</v>
      </c>
      <c r="Q8" s="15">
        <f t="shared" ref="Q8:Q71" si="2">P8*N8</f>
        <v>6324.9999999999991</v>
      </c>
      <c r="R8" s="18">
        <v>2750</v>
      </c>
      <c r="S8" s="15">
        <f t="shared" ref="S8:S71" si="3">R8*N8</f>
        <v>6324.9999999999991</v>
      </c>
      <c r="T8" s="18">
        <v>2750</v>
      </c>
      <c r="U8" s="15">
        <f t="shared" ref="U8:U71" si="4">T8*N8</f>
        <v>6324.9999999999991</v>
      </c>
      <c r="V8" s="18">
        <v>2750</v>
      </c>
      <c r="W8" s="15">
        <f t="shared" ref="W8:W71" si="5">V8*N8</f>
        <v>6324.9999999999991</v>
      </c>
      <c r="Y8" s="59"/>
    </row>
    <row r="9" spans="1:25" ht="23.25" customHeight="1" x14ac:dyDescent="0.25">
      <c r="A9" s="16"/>
      <c r="B9" s="24">
        <v>3</v>
      </c>
      <c r="C9" s="92" t="s">
        <v>61</v>
      </c>
      <c r="D9" s="66" t="s">
        <v>62</v>
      </c>
      <c r="E9" s="16" t="s">
        <v>58</v>
      </c>
      <c r="F9" s="16">
        <v>100</v>
      </c>
      <c r="G9" s="16" t="s">
        <v>59</v>
      </c>
      <c r="H9" s="15">
        <v>6000</v>
      </c>
      <c r="I9" s="15">
        <v>6000</v>
      </c>
      <c r="J9" s="15">
        <v>10000</v>
      </c>
      <c r="K9" s="15">
        <v>10000</v>
      </c>
      <c r="L9" s="15">
        <v>1000</v>
      </c>
      <c r="M9" s="15">
        <f t="shared" si="0"/>
        <v>9000</v>
      </c>
      <c r="N9" s="17">
        <v>2.2999999999999998</v>
      </c>
      <c r="O9" s="15">
        <f t="shared" si="1"/>
        <v>20700</v>
      </c>
      <c r="P9" s="18">
        <v>2000</v>
      </c>
      <c r="Q9" s="15">
        <f t="shared" si="2"/>
        <v>4600</v>
      </c>
      <c r="R9" s="18">
        <v>2500</v>
      </c>
      <c r="S9" s="15">
        <f t="shared" si="3"/>
        <v>5750</v>
      </c>
      <c r="T9" s="18">
        <v>2000</v>
      </c>
      <c r="U9" s="15">
        <f t="shared" si="4"/>
        <v>4600</v>
      </c>
      <c r="V9" s="18">
        <v>2500</v>
      </c>
      <c r="W9" s="15">
        <f t="shared" si="5"/>
        <v>5750</v>
      </c>
      <c r="Y9" s="59"/>
    </row>
    <row r="10" spans="1:25" ht="23.25" customHeight="1" x14ac:dyDescent="0.25">
      <c r="A10" s="16"/>
      <c r="B10" s="24">
        <v>4</v>
      </c>
      <c r="C10" s="92" t="s">
        <v>63</v>
      </c>
      <c r="D10" s="66" t="s">
        <v>64</v>
      </c>
      <c r="E10" s="16" t="s">
        <v>58</v>
      </c>
      <c r="F10" s="16">
        <v>100</v>
      </c>
      <c r="G10" s="16" t="s">
        <v>59</v>
      </c>
      <c r="H10" s="15">
        <v>2000</v>
      </c>
      <c r="I10" s="15">
        <v>2000</v>
      </c>
      <c r="J10" s="15">
        <v>5000</v>
      </c>
      <c r="K10" s="15">
        <v>5000</v>
      </c>
      <c r="L10" s="15">
        <v>500</v>
      </c>
      <c r="M10" s="15">
        <f t="shared" si="0"/>
        <v>4500</v>
      </c>
      <c r="N10" s="17">
        <v>2.2999999999999998</v>
      </c>
      <c r="O10" s="15">
        <f t="shared" si="1"/>
        <v>10350</v>
      </c>
      <c r="P10" s="18">
        <v>1125</v>
      </c>
      <c r="Q10" s="15">
        <f t="shared" si="2"/>
        <v>2587.5</v>
      </c>
      <c r="R10" s="18">
        <v>1125</v>
      </c>
      <c r="S10" s="15">
        <f t="shared" si="3"/>
        <v>2587.5</v>
      </c>
      <c r="T10" s="18">
        <v>1125</v>
      </c>
      <c r="U10" s="15">
        <f t="shared" si="4"/>
        <v>2587.5</v>
      </c>
      <c r="V10" s="18">
        <v>1125</v>
      </c>
      <c r="W10" s="15">
        <f t="shared" si="5"/>
        <v>2587.5</v>
      </c>
      <c r="Y10" s="59"/>
    </row>
    <row r="11" spans="1:25" s="59" customFormat="1" ht="23.25" customHeight="1" x14ac:dyDescent="0.25">
      <c r="A11" s="16"/>
      <c r="B11" s="24">
        <v>5</v>
      </c>
      <c r="C11" s="92" t="s">
        <v>193</v>
      </c>
      <c r="D11" s="66" t="s">
        <v>191</v>
      </c>
      <c r="E11" s="16" t="s">
        <v>58</v>
      </c>
      <c r="F11" s="16">
        <v>100</v>
      </c>
      <c r="G11" s="16" t="s">
        <v>59</v>
      </c>
      <c r="H11" s="15">
        <v>3000</v>
      </c>
      <c r="I11" s="15">
        <v>3000</v>
      </c>
      <c r="J11" s="15">
        <v>5000</v>
      </c>
      <c r="K11" s="15">
        <v>5000</v>
      </c>
      <c r="L11" s="15">
        <v>500</v>
      </c>
      <c r="M11" s="15">
        <f t="shared" si="0"/>
        <v>4500</v>
      </c>
      <c r="N11" s="17">
        <v>2.2999999999999998</v>
      </c>
      <c r="O11" s="15">
        <f t="shared" si="1"/>
        <v>10350</v>
      </c>
      <c r="P11" s="18">
        <v>1125</v>
      </c>
      <c r="Q11" s="15">
        <f t="shared" si="2"/>
        <v>2587.5</v>
      </c>
      <c r="R11" s="18">
        <v>1125</v>
      </c>
      <c r="S11" s="15">
        <f t="shared" si="3"/>
        <v>2587.5</v>
      </c>
      <c r="T11" s="18">
        <v>1125</v>
      </c>
      <c r="U11" s="15">
        <f t="shared" si="4"/>
        <v>2587.5</v>
      </c>
      <c r="V11" s="18">
        <v>1125</v>
      </c>
      <c r="W11" s="15">
        <f t="shared" si="5"/>
        <v>2587.5</v>
      </c>
    </row>
    <row r="12" spans="1:25" ht="23.25" customHeight="1" x14ac:dyDescent="0.25">
      <c r="A12" s="16"/>
      <c r="B12" s="24">
        <v>6</v>
      </c>
      <c r="C12" s="92" t="s">
        <v>65</v>
      </c>
      <c r="D12" s="67" t="s">
        <v>66</v>
      </c>
      <c r="E12" s="16" t="s">
        <v>58</v>
      </c>
      <c r="F12" s="16">
        <v>100</v>
      </c>
      <c r="G12" s="16" t="s">
        <v>59</v>
      </c>
      <c r="H12" s="15">
        <v>300</v>
      </c>
      <c r="I12" s="15">
        <v>300</v>
      </c>
      <c r="J12" s="15">
        <v>300</v>
      </c>
      <c r="K12" s="15">
        <v>300</v>
      </c>
      <c r="L12" s="15">
        <v>200</v>
      </c>
      <c r="M12" s="15">
        <f t="shared" si="0"/>
        <v>100</v>
      </c>
      <c r="N12" s="17">
        <v>1.8</v>
      </c>
      <c r="O12" s="15">
        <f t="shared" si="1"/>
        <v>180</v>
      </c>
      <c r="P12" s="18"/>
      <c r="Q12" s="15">
        <f t="shared" si="2"/>
        <v>0</v>
      </c>
      <c r="R12" s="18">
        <v>100</v>
      </c>
      <c r="S12" s="15">
        <f t="shared" si="3"/>
        <v>180</v>
      </c>
      <c r="T12" s="18"/>
      <c r="U12" s="15">
        <f t="shared" si="4"/>
        <v>0</v>
      </c>
      <c r="V12" s="18"/>
      <c r="W12" s="15">
        <f t="shared" si="5"/>
        <v>0</v>
      </c>
      <c r="Y12" s="59"/>
    </row>
    <row r="13" spans="1:25" ht="23.25" customHeight="1" x14ac:dyDescent="0.25">
      <c r="A13" s="16"/>
      <c r="B13" s="24">
        <v>7</v>
      </c>
      <c r="C13" s="92" t="s">
        <v>67</v>
      </c>
      <c r="D13" s="66" t="s">
        <v>203</v>
      </c>
      <c r="E13" s="16" t="s">
        <v>58</v>
      </c>
      <c r="F13" s="16">
        <v>100</v>
      </c>
      <c r="G13" s="16" t="s">
        <v>59</v>
      </c>
      <c r="H13" s="15">
        <v>700</v>
      </c>
      <c r="I13" s="15">
        <v>700</v>
      </c>
      <c r="J13" s="15">
        <v>500</v>
      </c>
      <c r="K13" s="15">
        <v>500</v>
      </c>
      <c r="L13" s="15">
        <v>500</v>
      </c>
      <c r="M13" s="15">
        <v>0</v>
      </c>
      <c r="N13" s="17">
        <v>1.6</v>
      </c>
      <c r="O13" s="15">
        <f t="shared" si="1"/>
        <v>0</v>
      </c>
      <c r="P13" s="18">
        <v>0</v>
      </c>
      <c r="Q13" s="15">
        <f t="shared" si="2"/>
        <v>0</v>
      </c>
      <c r="R13" s="18"/>
      <c r="S13" s="15">
        <f t="shared" si="3"/>
        <v>0</v>
      </c>
      <c r="T13" s="18"/>
      <c r="U13" s="15">
        <f t="shared" si="4"/>
        <v>0</v>
      </c>
      <c r="V13" s="18">
        <v>0</v>
      </c>
      <c r="W13" s="15">
        <f t="shared" si="5"/>
        <v>0</v>
      </c>
      <c r="Y13" s="59"/>
    </row>
    <row r="14" spans="1:25" ht="23.25" customHeight="1" x14ac:dyDescent="0.25">
      <c r="A14" s="16"/>
      <c r="B14" s="24">
        <v>8</v>
      </c>
      <c r="C14" s="92" t="s">
        <v>68</v>
      </c>
      <c r="D14" s="66" t="s">
        <v>69</v>
      </c>
      <c r="E14" s="16" t="s">
        <v>58</v>
      </c>
      <c r="F14" s="16">
        <v>10</v>
      </c>
      <c r="G14" s="16" t="s">
        <v>59</v>
      </c>
      <c r="H14" s="15">
        <v>10</v>
      </c>
      <c r="I14" s="15">
        <v>10</v>
      </c>
      <c r="J14" s="15">
        <v>12</v>
      </c>
      <c r="K14" s="15">
        <v>12</v>
      </c>
      <c r="L14" s="15">
        <v>2</v>
      </c>
      <c r="M14" s="15">
        <f t="shared" si="0"/>
        <v>10</v>
      </c>
      <c r="N14" s="17">
        <v>570</v>
      </c>
      <c r="O14" s="15">
        <f t="shared" si="1"/>
        <v>5700</v>
      </c>
      <c r="P14" s="18">
        <v>2</v>
      </c>
      <c r="Q14" s="15">
        <f t="shared" si="2"/>
        <v>1140</v>
      </c>
      <c r="R14" s="18">
        <v>3</v>
      </c>
      <c r="S14" s="15">
        <f t="shared" si="3"/>
        <v>1710</v>
      </c>
      <c r="T14" s="18">
        <v>2</v>
      </c>
      <c r="U14" s="15">
        <f t="shared" si="4"/>
        <v>1140</v>
      </c>
      <c r="V14" s="18">
        <v>3</v>
      </c>
      <c r="W14" s="15">
        <f t="shared" si="5"/>
        <v>1710</v>
      </c>
      <c r="Y14" s="59"/>
    </row>
    <row r="15" spans="1:25" ht="23.25" customHeight="1" x14ac:dyDescent="0.25">
      <c r="A15" s="16"/>
      <c r="B15" s="24">
        <v>9</v>
      </c>
      <c r="C15" s="92" t="s">
        <v>71</v>
      </c>
      <c r="D15" s="66" t="s">
        <v>72</v>
      </c>
      <c r="E15" s="24" t="s">
        <v>70</v>
      </c>
      <c r="F15" s="16">
        <v>10</v>
      </c>
      <c r="G15" s="16" t="s">
        <v>59</v>
      </c>
      <c r="H15" s="15">
        <v>10</v>
      </c>
      <c r="I15" s="15">
        <v>10</v>
      </c>
      <c r="J15" s="15">
        <v>10</v>
      </c>
      <c r="K15" s="15">
        <v>10</v>
      </c>
      <c r="L15" s="15">
        <v>2</v>
      </c>
      <c r="M15" s="15">
        <f t="shared" si="0"/>
        <v>8</v>
      </c>
      <c r="N15" s="17">
        <v>380</v>
      </c>
      <c r="O15" s="15">
        <f t="shared" si="1"/>
        <v>3040</v>
      </c>
      <c r="P15" s="18">
        <v>2</v>
      </c>
      <c r="Q15" s="15">
        <f t="shared" si="2"/>
        <v>760</v>
      </c>
      <c r="R15" s="18">
        <v>2</v>
      </c>
      <c r="S15" s="15">
        <f t="shared" si="3"/>
        <v>760</v>
      </c>
      <c r="T15" s="18">
        <v>2</v>
      </c>
      <c r="U15" s="15">
        <f t="shared" si="4"/>
        <v>760</v>
      </c>
      <c r="V15" s="18">
        <v>2</v>
      </c>
      <c r="W15" s="15">
        <f t="shared" si="5"/>
        <v>760</v>
      </c>
      <c r="Y15" s="59"/>
    </row>
    <row r="16" spans="1:25" ht="23.25" customHeight="1" x14ac:dyDescent="0.25">
      <c r="A16" s="16"/>
      <c r="B16" s="24">
        <v>10</v>
      </c>
      <c r="C16" s="92" t="s">
        <v>73</v>
      </c>
      <c r="D16" s="67" t="s">
        <v>74</v>
      </c>
      <c r="E16" s="24" t="s">
        <v>75</v>
      </c>
      <c r="F16" s="16">
        <v>1</v>
      </c>
      <c r="G16" s="16" t="s">
        <v>59</v>
      </c>
      <c r="H16" s="15">
        <v>1</v>
      </c>
      <c r="I16" s="15">
        <v>1</v>
      </c>
      <c r="J16" s="15">
        <v>1</v>
      </c>
      <c r="K16" s="15">
        <v>1</v>
      </c>
      <c r="L16" s="15">
        <v>0</v>
      </c>
      <c r="M16" s="15">
        <f t="shared" si="0"/>
        <v>1</v>
      </c>
      <c r="N16" s="17">
        <v>2200</v>
      </c>
      <c r="O16" s="15">
        <f t="shared" si="1"/>
        <v>2200</v>
      </c>
      <c r="P16" s="18">
        <v>0</v>
      </c>
      <c r="Q16" s="15">
        <f t="shared" si="2"/>
        <v>0</v>
      </c>
      <c r="R16" s="18">
        <v>0</v>
      </c>
      <c r="S16" s="15">
        <f t="shared" si="3"/>
        <v>0</v>
      </c>
      <c r="T16" s="18">
        <v>1</v>
      </c>
      <c r="U16" s="15">
        <f t="shared" si="4"/>
        <v>2200</v>
      </c>
      <c r="V16" s="18">
        <v>0</v>
      </c>
      <c r="W16" s="15">
        <f t="shared" si="5"/>
        <v>0</v>
      </c>
      <c r="Y16" s="59"/>
    </row>
    <row r="17" spans="1:25" ht="23.25" customHeight="1" x14ac:dyDescent="0.25">
      <c r="A17" s="16"/>
      <c r="B17" s="24">
        <v>11</v>
      </c>
      <c r="C17" s="92" t="s">
        <v>76</v>
      </c>
      <c r="D17" s="66" t="s">
        <v>77</v>
      </c>
      <c r="E17" s="25" t="s">
        <v>59</v>
      </c>
      <c r="F17" s="16">
        <v>1</v>
      </c>
      <c r="G17" s="16" t="s">
        <v>59</v>
      </c>
      <c r="H17" s="15">
        <v>5</v>
      </c>
      <c r="I17" s="15">
        <v>5</v>
      </c>
      <c r="J17" s="15">
        <v>5</v>
      </c>
      <c r="K17" s="15">
        <v>5</v>
      </c>
      <c r="L17" s="15">
        <v>1</v>
      </c>
      <c r="M17" s="15">
        <f t="shared" si="0"/>
        <v>4</v>
      </c>
      <c r="N17" s="17">
        <v>34</v>
      </c>
      <c r="O17" s="15">
        <f t="shared" si="1"/>
        <v>136</v>
      </c>
      <c r="P17" s="18">
        <v>1</v>
      </c>
      <c r="Q17" s="15">
        <f t="shared" si="2"/>
        <v>34</v>
      </c>
      <c r="R17" s="18">
        <v>1</v>
      </c>
      <c r="S17" s="15">
        <f t="shared" si="3"/>
        <v>34</v>
      </c>
      <c r="T17" s="18">
        <v>1</v>
      </c>
      <c r="U17" s="15">
        <f t="shared" si="4"/>
        <v>34</v>
      </c>
      <c r="V17" s="18">
        <v>1</v>
      </c>
      <c r="W17" s="15">
        <f t="shared" si="5"/>
        <v>34</v>
      </c>
      <c r="Y17" s="59"/>
    </row>
    <row r="18" spans="1:25" ht="23.25" customHeight="1" x14ac:dyDescent="0.25">
      <c r="A18" s="16"/>
      <c r="B18" s="24">
        <v>12</v>
      </c>
      <c r="C18" s="92" t="s">
        <v>78</v>
      </c>
      <c r="D18" s="67" t="s">
        <v>79</v>
      </c>
      <c r="E18" s="25" t="s">
        <v>80</v>
      </c>
      <c r="F18" s="16">
        <v>1</v>
      </c>
      <c r="G18" s="16" t="s">
        <v>59</v>
      </c>
      <c r="H18" s="15">
        <v>5</v>
      </c>
      <c r="I18" s="15">
        <v>5</v>
      </c>
      <c r="J18" s="15">
        <v>5</v>
      </c>
      <c r="K18" s="15">
        <v>5</v>
      </c>
      <c r="L18" s="15">
        <v>1</v>
      </c>
      <c r="M18" s="15">
        <f t="shared" si="0"/>
        <v>4</v>
      </c>
      <c r="N18" s="17">
        <v>890</v>
      </c>
      <c r="O18" s="15">
        <f t="shared" si="1"/>
        <v>3560</v>
      </c>
      <c r="P18" s="18">
        <v>1</v>
      </c>
      <c r="Q18" s="15">
        <f t="shared" si="2"/>
        <v>890</v>
      </c>
      <c r="R18" s="18">
        <v>1</v>
      </c>
      <c r="S18" s="15">
        <f t="shared" si="3"/>
        <v>890</v>
      </c>
      <c r="T18" s="18">
        <v>1</v>
      </c>
      <c r="U18" s="15">
        <f t="shared" si="4"/>
        <v>890</v>
      </c>
      <c r="V18" s="18">
        <v>1</v>
      </c>
      <c r="W18" s="15">
        <f t="shared" si="5"/>
        <v>890</v>
      </c>
      <c r="Y18" s="59"/>
    </row>
    <row r="19" spans="1:25" ht="23.25" customHeight="1" x14ac:dyDescent="0.25">
      <c r="A19" s="16"/>
      <c r="B19" s="24">
        <v>13</v>
      </c>
      <c r="C19" s="92" t="s">
        <v>82</v>
      </c>
      <c r="D19" s="67" t="s">
        <v>83</v>
      </c>
      <c r="E19" s="16" t="s">
        <v>81</v>
      </c>
      <c r="F19" s="16">
        <v>1</v>
      </c>
      <c r="G19" s="16" t="s">
        <v>59</v>
      </c>
      <c r="H19" s="15">
        <v>200</v>
      </c>
      <c r="I19" s="15">
        <v>200</v>
      </c>
      <c r="J19" s="15">
        <v>250</v>
      </c>
      <c r="K19" s="15">
        <v>250</v>
      </c>
      <c r="L19" s="15">
        <v>30</v>
      </c>
      <c r="M19" s="15">
        <f t="shared" si="0"/>
        <v>220</v>
      </c>
      <c r="N19" s="17">
        <v>47</v>
      </c>
      <c r="O19" s="15">
        <f t="shared" si="1"/>
        <v>10340</v>
      </c>
      <c r="P19" s="18">
        <v>50</v>
      </c>
      <c r="Q19" s="15">
        <f t="shared" si="2"/>
        <v>2350</v>
      </c>
      <c r="R19" s="18">
        <v>60</v>
      </c>
      <c r="S19" s="15">
        <f t="shared" si="3"/>
        <v>2820</v>
      </c>
      <c r="T19" s="18">
        <v>60</v>
      </c>
      <c r="U19" s="15">
        <f t="shared" si="4"/>
        <v>2820</v>
      </c>
      <c r="V19" s="18">
        <v>50</v>
      </c>
      <c r="W19" s="15">
        <f t="shared" si="5"/>
        <v>2350</v>
      </c>
      <c r="Y19" s="59"/>
    </row>
    <row r="20" spans="1:25" ht="23.25" customHeight="1" x14ac:dyDescent="0.25">
      <c r="A20" s="16"/>
      <c r="B20" s="24">
        <v>14</v>
      </c>
      <c r="C20" s="92" t="s">
        <v>85</v>
      </c>
      <c r="D20" s="67" t="s">
        <v>86</v>
      </c>
      <c r="E20" s="16" t="s">
        <v>25</v>
      </c>
      <c r="F20" s="16">
        <v>1</v>
      </c>
      <c r="G20" s="16" t="s">
        <v>59</v>
      </c>
      <c r="H20" s="15">
        <v>150</v>
      </c>
      <c r="I20" s="15">
        <v>150</v>
      </c>
      <c r="J20" s="15">
        <v>200</v>
      </c>
      <c r="K20" s="15">
        <v>200</v>
      </c>
      <c r="L20" s="15">
        <v>10</v>
      </c>
      <c r="M20" s="15">
        <f t="shared" si="0"/>
        <v>190</v>
      </c>
      <c r="N20" s="17">
        <v>37</v>
      </c>
      <c r="O20" s="15">
        <f t="shared" si="1"/>
        <v>7030</v>
      </c>
      <c r="P20" s="18">
        <v>45</v>
      </c>
      <c r="Q20" s="15">
        <f t="shared" si="2"/>
        <v>1665</v>
      </c>
      <c r="R20" s="18">
        <v>45</v>
      </c>
      <c r="S20" s="15">
        <f t="shared" si="3"/>
        <v>1665</v>
      </c>
      <c r="T20" s="18">
        <v>50</v>
      </c>
      <c r="U20" s="15">
        <f t="shared" si="4"/>
        <v>1850</v>
      </c>
      <c r="V20" s="18">
        <v>50</v>
      </c>
      <c r="W20" s="15">
        <f t="shared" si="5"/>
        <v>1850</v>
      </c>
      <c r="Y20" s="59"/>
    </row>
    <row r="21" spans="1:25" ht="23.25" customHeight="1" x14ac:dyDescent="0.25">
      <c r="A21" s="16"/>
      <c r="B21" s="24">
        <v>15</v>
      </c>
      <c r="C21" s="92" t="s">
        <v>88</v>
      </c>
      <c r="D21" s="67" t="s">
        <v>89</v>
      </c>
      <c r="E21" s="16" t="s">
        <v>87</v>
      </c>
      <c r="F21" s="16">
        <v>1</v>
      </c>
      <c r="G21" s="16" t="s">
        <v>59</v>
      </c>
      <c r="H21" s="15">
        <v>5</v>
      </c>
      <c r="I21" s="15">
        <v>5</v>
      </c>
      <c r="J21" s="15">
        <v>5</v>
      </c>
      <c r="K21" s="15">
        <v>5</v>
      </c>
      <c r="L21" s="15">
        <v>1</v>
      </c>
      <c r="M21" s="15">
        <f t="shared" si="0"/>
        <v>4</v>
      </c>
      <c r="N21" s="17">
        <v>180</v>
      </c>
      <c r="O21" s="15">
        <f t="shared" si="1"/>
        <v>720</v>
      </c>
      <c r="P21" s="18">
        <v>1</v>
      </c>
      <c r="Q21" s="15">
        <f t="shared" si="2"/>
        <v>180</v>
      </c>
      <c r="R21" s="18">
        <v>1</v>
      </c>
      <c r="S21" s="15">
        <f t="shared" si="3"/>
        <v>180</v>
      </c>
      <c r="T21" s="18">
        <v>1</v>
      </c>
      <c r="U21" s="15">
        <f t="shared" si="4"/>
        <v>180</v>
      </c>
      <c r="V21" s="18">
        <v>1</v>
      </c>
      <c r="W21" s="15">
        <f t="shared" si="5"/>
        <v>180</v>
      </c>
      <c r="Y21" s="59"/>
    </row>
    <row r="22" spans="1:25" ht="23.25" customHeight="1" x14ac:dyDescent="0.25">
      <c r="A22" s="16"/>
      <c r="B22" s="24">
        <v>16</v>
      </c>
      <c r="C22" s="92" t="s">
        <v>90</v>
      </c>
      <c r="D22" s="67" t="s">
        <v>91</v>
      </c>
      <c r="E22" s="16" t="s">
        <v>87</v>
      </c>
      <c r="F22" s="16">
        <v>1</v>
      </c>
      <c r="G22" s="16" t="s">
        <v>59</v>
      </c>
      <c r="H22" s="15">
        <v>1</v>
      </c>
      <c r="I22" s="15">
        <v>1</v>
      </c>
      <c r="J22" s="15">
        <v>1</v>
      </c>
      <c r="K22" s="15">
        <v>1</v>
      </c>
      <c r="L22" s="15">
        <v>0</v>
      </c>
      <c r="M22" s="15">
        <f t="shared" si="0"/>
        <v>1</v>
      </c>
      <c r="N22" s="17">
        <v>200</v>
      </c>
      <c r="O22" s="15">
        <f t="shared" si="1"/>
        <v>200</v>
      </c>
      <c r="P22" s="18">
        <v>0</v>
      </c>
      <c r="Q22" s="15">
        <f t="shared" si="2"/>
        <v>0</v>
      </c>
      <c r="R22" s="18">
        <v>0</v>
      </c>
      <c r="S22" s="15">
        <f t="shared" si="3"/>
        <v>0</v>
      </c>
      <c r="T22" s="18">
        <v>1</v>
      </c>
      <c r="U22" s="15">
        <f t="shared" si="4"/>
        <v>200</v>
      </c>
      <c r="V22" s="18">
        <v>0</v>
      </c>
      <c r="W22" s="15">
        <f t="shared" si="5"/>
        <v>0</v>
      </c>
      <c r="Y22" s="59"/>
    </row>
    <row r="23" spans="1:25" ht="23.25" customHeight="1" x14ac:dyDescent="0.25">
      <c r="A23" s="16"/>
      <c r="B23" s="24">
        <v>17</v>
      </c>
      <c r="C23" s="92" t="s">
        <v>92</v>
      </c>
      <c r="D23" s="66" t="s">
        <v>93</v>
      </c>
      <c r="E23" s="16" t="s">
        <v>84</v>
      </c>
      <c r="F23" s="16">
        <v>1</v>
      </c>
      <c r="G23" s="16" t="s">
        <v>59</v>
      </c>
      <c r="H23" s="15">
        <v>7000</v>
      </c>
      <c r="I23" s="15">
        <v>7000</v>
      </c>
      <c r="J23" s="15">
        <v>8000</v>
      </c>
      <c r="K23" s="15">
        <v>8000</v>
      </c>
      <c r="L23" s="15">
        <v>1000</v>
      </c>
      <c r="M23" s="15">
        <f t="shared" si="0"/>
        <v>7000</v>
      </c>
      <c r="N23" s="17">
        <v>1.5</v>
      </c>
      <c r="O23" s="15">
        <f t="shared" si="1"/>
        <v>10500</v>
      </c>
      <c r="P23" s="18">
        <v>1500</v>
      </c>
      <c r="Q23" s="15">
        <f t="shared" si="2"/>
        <v>2250</v>
      </c>
      <c r="R23" s="18">
        <v>2000</v>
      </c>
      <c r="S23" s="15">
        <f t="shared" si="3"/>
        <v>3000</v>
      </c>
      <c r="T23" s="18">
        <v>1500</v>
      </c>
      <c r="U23" s="15">
        <f t="shared" si="4"/>
        <v>2250</v>
      </c>
      <c r="V23" s="18">
        <v>2000</v>
      </c>
      <c r="W23" s="15">
        <f t="shared" si="5"/>
        <v>3000</v>
      </c>
      <c r="Y23" s="59"/>
    </row>
    <row r="24" spans="1:25" ht="23.25" customHeight="1" x14ac:dyDescent="0.25">
      <c r="A24" s="16"/>
      <c r="B24" s="24">
        <v>18</v>
      </c>
      <c r="C24" s="92" t="s">
        <v>94</v>
      </c>
      <c r="D24" s="68" t="s">
        <v>95</v>
      </c>
      <c r="E24" s="16" t="s">
        <v>84</v>
      </c>
      <c r="F24" s="16">
        <v>1</v>
      </c>
      <c r="G24" s="16" t="s">
        <v>59</v>
      </c>
      <c r="H24" s="15">
        <v>1500</v>
      </c>
      <c r="I24" s="15">
        <v>1500</v>
      </c>
      <c r="J24" s="15">
        <v>1500</v>
      </c>
      <c r="K24" s="15">
        <v>1500</v>
      </c>
      <c r="L24" s="15">
        <v>100</v>
      </c>
      <c r="M24" s="15">
        <f t="shared" si="0"/>
        <v>1400</v>
      </c>
      <c r="N24" s="17">
        <v>1.5</v>
      </c>
      <c r="O24" s="15">
        <f t="shared" si="1"/>
        <v>2100</v>
      </c>
      <c r="P24" s="18">
        <v>350</v>
      </c>
      <c r="Q24" s="15">
        <f t="shared" si="2"/>
        <v>525</v>
      </c>
      <c r="R24" s="18">
        <v>300</v>
      </c>
      <c r="S24" s="15">
        <f t="shared" si="3"/>
        <v>450</v>
      </c>
      <c r="T24" s="18">
        <v>350</v>
      </c>
      <c r="U24" s="15">
        <f t="shared" si="4"/>
        <v>525</v>
      </c>
      <c r="V24" s="18">
        <v>400</v>
      </c>
      <c r="W24" s="15">
        <f t="shared" si="5"/>
        <v>600</v>
      </c>
      <c r="Y24" s="59"/>
    </row>
    <row r="25" spans="1:25" ht="23.25" customHeight="1" x14ac:dyDescent="0.25">
      <c r="A25" s="19"/>
      <c r="B25" s="24">
        <v>19</v>
      </c>
      <c r="C25" s="92" t="s">
        <v>96</v>
      </c>
      <c r="D25" s="68" t="s">
        <v>97</v>
      </c>
      <c r="E25" s="16" t="s">
        <v>84</v>
      </c>
      <c r="F25" s="16">
        <v>1</v>
      </c>
      <c r="G25" s="16" t="s">
        <v>59</v>
      </c>
      <c r="H25" s="15">
        <v>1500</v>
      </c>
      <c r="I25" s="15">
        <v>1500</v>
      </c>
      <c r="J25" s="15">
        <v>1500</v>
      </c>
      <c r="K25" s="15">
        <v>1500</v>
      </c>
      <c r="L25" s="15">
        <v>100</v>
      </c>
      <c r="M25" s="15">
        <f t="shared" si="0"/>
        <v>1400</v>
      </c>
      <c r="N25" s="17">
        <v>1.5</v>
      </c>
      <c r="O25" s="15">
        <f t="shared" si="1"/>
        <v>2100</v>
      </c>
      <c r="P25" s="18">
        <v>350</v>
      </c>
      <c r="Q25" s="15">
        <f t="shared" si="2"/>
        <v>525</v>
      </c>
      <c r="R25" s="18">
        <v>350</v>
      </c>
      <c r="S25" s="15">
        <f t="shared" si="3"/>
        <v>525</v>
      </c>
      <c r="T25" s="18">
        <v>350</v>
      </c>
      <c r="U25" s="15">
        <f t="shared" si="4"/>
        <v>525</v>
      </c>
      <c r="V25" s="18">
        <v>350</v>
      </c>
      <c r="W25" s="15">
        <f t="shared" si="5"/>
        <v>525</v>
      </c>
      <c r="Y25" s="59"/>
    </row>
    <row r="26" spans="1:25" s="59" customFormat="1" ht="23.25" customHeight="1" x14ac:dyDescent="0.25">
      <c r="A26" s="14"/>
      <c r="B26" s="24">
        <v>20</v>
      </c>
      <c r="C26" s="92" t="s">
        <v>98</v>
      </c>
      <c r="D26" s="66" t="s">
        <v>99</v>
      </c>
      <c r="E26" s="28" t="s">
        <v>58</v>
      </c>
      <c r="F26" s="16">
        <v>1</v>
      </c>
      <c r="G26" s="16" t="s">
        <v>59</v>
      </c>
      <c r="H26" s="15">
        <v>1</v>
      </c>
      <c r="I26" s="15">
        <v>1</v>
      </c>
      <c r="J26" s="15">
        <v>1</v>
      </c>
      <c r="K26" s="15">
        <v>1</v>
      </c>
      <c r="L26" s="15">
        <v>0</v>
      </c>
      <c r="M26" s="15">
        <f t="shared" si="0"/>
        <v>1</v>
      </c>
      <c r="N26" s="17">
        <v>1000</v>
      </c>
      <c r="O26" s="15">
        <f t="shared" si="1"/>
        <v>1000</v>
      </c>
      <c r="P26" s="26">
        <v>0</v>
      </c>
      <c r="Q26" s="15">
        <f t="shared" si="2"/>
        <v>0</v>
      </c>
      <c r="R26" s="26">
        <v>1</v>
      </c>
      <c r="S26" s="15">
        <f t="shared" si="3"/>
        <v>1000</v>
      </c>
      <c r="T26" s="26">
        <v>0</v>
      </c>
      <c r="U26" s="15">
        <f t="shared" si="4"/>
        <v>0</v>
      </c>
      <c r="V26" s="26">
        <v>0</v>
      </c>
      <c r="W26" s="15">
        <f t="shared" si="5"/>
        <v>0</v>
      </c>
    </row>
    <row r="27" spans="1:25" ht="23.25" customHeight="1" x14ac:dyDescent="0.25">
      <c r="A27" s="16"/>
      <c r="B27" s="24">
        <v>21</v>
      </c>
      <c r="C27" s="92" t="s">
        <v>100</v>
      </c>
      <c r="D27" s="66" t="s">
        <v>190</v>
      </c>
      <c r="E27" s="16" t="s">
        <v>84</v>
      </c>
      <c r="F27" s="16">
        <v>1</v>
      </c>
      <c r="G27" s="16" t="s">
        <v>59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7">
        <v>1000</v>
      </c>
      <c r="O27" s="15">
        <f t="shared" si="1"/>
        <v>0</v>
      </c>
      <c r="P27" s="26">
        <v>0</v>
      </c>
      <c r="Q27" s="15">
        <f t="shared" si="2"/>
        <v>0</v>
      </c>
      <c r="R27" s="26">
        <v>0</v>
      </c>
      <c r="S27" s="15">
        <f t="shared" si="3"/>
        <v>0</v>
      </c>
      <c r="T27" s="26">
        <v>0</v>
      </c>
      <c r="U27" s="15">
        <v>0</v>
      </c>
      <c r="V27" s="26">
        <v>0</v>
      </c>
      <c r="W27" s="15">
        <f t="shared" si="5"/>
        <v>0</v>
      </c>
      <c r="Y27" s="59"/>
    </row>
    <row r="28" spans="1:25" ht="23.25" customHeight="1" x14ac:dyDescent="0.25">
      <c r="A28" s="16"/>
      <c r="B28" s="24">
        <v>22</v>
      </c>
      <c r="C28" s="92" t="s">
        <v>101</v>
      </c>
      <c r="D28" s="67" t="s">
        <v>102</v>
      </c>
      <c r="E28" s="16" t="s">
        <v>80</v>
      </c>
      <c r="F28" s="16">
        <v>1500</v>
      </c>
      <c r="G28" s="16" t="s">
        <v>59</v>
      </c>
      <c r="H28" s="15">
        <v>100000</v>
      </c>
      <c r="I28" s="15">
        <v>100000</v>
      </c>
      <c r="J28" s="15">
        <v>100000</v>
      </c>
      <c r="K28" s="15">
        <v>100000</v>
      </c>
      <c r="L28" s="15">
        <v>10000</v>
      </c>
      <c r="M28" s="15">
        <f t="shared" si="0"/>
        <v>90000</v>
      </c>
      <c r="N28" s="17">
        <v>0.3</v>
      </c>
      <c r="O28" s="15">
        <f t="shared" si="1"/>
        <v>27000</v>
      </c>
      <c r="P28" s="26">
        <v>15000</v>
      </c>
      <c r="Q28" s="15">
        <f t="shared" si="2"/>
        <v>4500</v>
      </c>
      <c r="R28" s="26">
        <v>30000</v>
      </c>
      <c r="S28" s="15">
        <f t="shared" si="3"/>
        <v>9000</v>
      </c>
      <c r="T28" s="26">
        <v>20000</v>
      </c>
      <c r="U28" s="15">
        <f t="shared" si="4"/>
        <v>6000</v>
      </c>
      <c r="V28" s="26">
        <v>25000</v>
      </c>
      <c r="W28" s="15">
        <f t="shared" si="5"/>
        <v>7500</v>
      </c>
      <c r="Y28" s="59"/>
    </row>
    <row r="29" spans="1:25" s="59" customFormat="1" ht="23.25" customHeight="1" x14ac:dyDescent="0.25">
      <c r="A29" s="16"/>
      <c r="B29" s="24">
        <v>23</v>
      </c>
      <c r="C29" s="92" t="s">
        <v>205</v>
      </c>
      <c r="D29" s="66" t="s">
        <v>204</v>
      </c>
      <c r="E29" s="25" t="s">
        <v>84</v>
      </c>
      <c r="F29" s="16">
        <v>1</v>
      </c>
      <c r="G29" s="16" t="s">
        <v>84</v>
      </c>
      <c r="H29" s="15">
        <v>300</v>
      </c>
      <c r="I29" s="15">
        <v>300</v>
      </c>
      <c r="J29" s="15">
        <v>300</v>
      </c>
      <c r="K29" s="15">
        <v>300</v>
      </c>
      <c r="L29" s="15">
        <v>50</v>
      </c>
      <c r="M29" s="15">
        <f t="shared" si="0"/>
        <v>250</v>
      </c>
      <c r="N29" s="17">
        <v>20</v>
      </c>
      <c r="O29" s="15">
        <f t="shared" si="1"/>
        <v>5000</v>
      </c>
      <c r="P29" s="26">
        <v>50</v>
      </c>
      <c r="Q29" s="15">
        <f t="shared" si="2"/>
        <v>1000</v>
      </c>
      <c r="R29" s="26"/>
      <c r="S29" s="15">
        <f t="shared" si="3"/>
        <v>0</v>
      </c>
      <c r="T29" s="26">
        <v>100</v>
      </c>
      <c r="U29" s="15">
        <f t="shared" si="4"/>
        <v>2000</v>
      </c>
      <c r="V29" s="26">
        <v>100</v>
      </c>
      <c r="W29" s="15">
        <f t="shared" si="5"/>
        <v>2000</v>
      </c>
    </row>
    <row r="30" spans="1:25" s="59" customFormat="1" ht="23.25" customHeight="1" x14ac:dyDescent="0.25">
      <c r="A30" s="16"/>
      <c r="B30" s="24">
        <v>24</v>
      </c>
      <c r="C30" s="92" t="s">
        <v>250</v>
      </c>
      <c r="D30" s="66" t="s">
        <v>251</v>
      </c>
      <c r="E30" s="25" t="s">
        <v>75</v>
      </c>
      <c r="F30" s="16">
        <v>1</v>
      </c>
      <c r="G30" s="16" t="s">
        <v>75</v>
      </c>
      <c r="H30" s="15">
        <v>896</v>
      </c>
      <c r="I30" s="15">
        <v>1771</v>
      </c>
      <c r="J30" s="15">
        <v>2000</v>
      </c>
      <c r="K30" s="15">
        <v>2000</v>
      </c>
      <c r="L30" s="15">
        <v>100</v>
      </c>
      <c r="M30" s="15">
        <f t="shared" si="0"/>
        <v>1900</v>
      </c>
      <c r="N30" s="17">
        <v>150</v>
      </c>
      <c r="O30" s="15">
        <f t="shared" si="1"/>
        <v>285000</v>
      </c>
      <c r="P30" s="26">
        <v>400</v>
      </c>
      <c r="Q30" s="15">
        <f t="shared" si="2"/>
        <v>60000</v>
      </c>
      <c r="R30" s="26">
        <v>500</v>
      </c>
      <c r="S30" s="15">
        <f t="shared" si="3"/>
        <v>75000</v>
      </c>
      <c r="T30" s="26">
        <v>500</v>
      </c>
      <c r="U30" s="15">
        <f t="shared" si="4"/>
        <v>75000</v>
      </c>
      <c r="V30" s="26">
        <v>500</v>
      </c>
      <c r="W30" s="15">
        <f t="shared" si="5"/>
        <v>75000</v>
      </c>
    </row>
    <row r="31" spans="1:25" ht="23.25" customHeight="1" x14ac:dyDescent="0.25">
      <c r="A31" s="91"/>
      <c r="B31" s="65"/>
      <c r="C31" s="65"/>
      <c r="D31" s="65" t="s">
        <v>103</v>
      </c>
      <c r="E31" s="65"/>
      <c r="F31" s="65"/>
      <c r="G31" s="65"/>
      <c r="H31" s="27"/>
      <c r="I31" s="27"/>
      <c r="J31" s="27"/>
      <c r="K31" s="27"/>
      <c r="L31" s="27"/>
      <c r="M31" s="27">
        <f t="shared" si="0"/>
        <v>0</v>
      </c>
      <c r="N31" s="65"/>
      <c r="O31" s="27">
        <f t="shared" ref="O31:O71" si="6">N31*M31</f>
        <v>0</v>
      </c>
      <c r="P31" s="93"/>
      <c r="Q31" s="27">
        <f t="shared" si="2"/>
        <v>0</v>
      </c>
      <c r="R31" s="93"/>
      <c r="S31" s="27">
        <f t="shared" si="3"/>
        <v>0</v>
      </c>
      <c r="T31" s="93"/>
      <c r="U31" s="27">
        <f t="shared" si="4"/>
        <v>0</v>
      </c>
      <c r="V31" s="93"/>
      <c r="W31" s="27">
        <f t="shared" si="5"/>
        <v>0</v>
      </c>
      <c r="Y31" s="59"/>
    </row>
    <row r="32" spans="1:25" ht="23.25" customHeight="1" x14ac:dyDescent="0.25">
      <c r="A32" s="16"/>
      <c r="B32" s="24">
        <v>25</v>
      </c>
      <c r="C32" s="92" t="s">
        <v>104</v>
      </c>
      <c r="D32" s="67" t="s">
        <v>105</v>
      </c>
      <c r="E32" s="24" t="s">
        <v>75</v>
      </c>
      <c r="F32" s="16">
        <v>1</v>
      </c>
      <c r="G32" s="16" t="s">
        <v>59</v>
      </c>
      <c r="H32" s="15">
        <v>12</v>
      </c>
      <c r="I32" s="15">
        <v>12</v>
      </c>
      <c r="J32" s="15">
        <v>12</v>
      </c>
      <c r="K32" s="15">
        <v>12</v>
      </c>
      <c r="L32" s="15">
        <v>0</v>
      </c>
      <c r="M32" s="15">
        <f t="shared" si="0"/>
        <v>12</v>
      </c>
      <c r="N32" s="17">
        <v>80</v>
      </c>
      <c r="O32" s="15">
        <f>+N32*M32</f>
        <v>960</v>
      </c>
      <c r="P32" s="26">
        <v>3</v>
      </c>
      <c r="Q32" s="15">
        <f t="shared" si="2"/>
        <v>240</v>
      </c>
      <c r="R32" s="26">
        <v>3</v>
      </c>
      <c r="S32" s="15">
        <f t="shared" si="3"/>
        <v>240</v>
      </c>
      <c r="T32" s="26">
        <v>3</v>
      </c>
      <c r="U32" s="15">
        <f t="shared" si="4"/>
        <v>240</v>
      </c>
      <c r="V32" s="26">
        <v>3</v>
      </c>
      <c r="W32" s="15">
        <f t="shared" si="5"/>
        <v>240</v>
      </c>
      <c r="Y32" s="59"/>
    </row>
    <row r="33" spans="1:25" ht="23.25" customHeight="1" x14ac:dyDescent="0.25">
      <c r="A33" s="14"/>
      <c r="B33" s="24">
        <v>26</v>
      </c>
      <c r="C33" s="92" t="s">
        <v>106</v>
      </c>
      <c r="D33" s="67" t="s">
        <v>107</v>
      </c>
      <c r="E33" s="24" t="s">
        <v>75</v>
      </c>
      <c r="F33" s="16">
        <v>1</v>
      </c>
      <c r="G33" s="16" t="s">
        <v>59</v>
      </c>
      <c r="H33" s="15">
        <v>12</v>
      </c>
      <c r="I33" s="15">
        <v>12</v>
      </c>
      <c r="J33" s="15">
        <v>12</v>
      </c>
      <c r="K33" s="15">
        <v>12</v>
      </c>
      <c r="L33" s="15">
        <v>0</v>
      </c>
      <c r="M33" s="15">
        <f t="shared" si="0"/>
        <v>12</v>
      </c>
      <c r="N33" s="17">
        <v>80</v>
      </c>
      <c r="O33" s="15">
        <f t="shared" ref="O33:O42" si="7">+N33*M33</f>
        <v>960</v>
      </c>
      <c r="P33" s="26">
        <v>3</v>
      </c>
      <c r="Q33" s="15">
        <f t="shared" si="2"/>
        <v>240</v>
      </c>
      <c r="R33" s="26">
        <v>3</v>
      </c>
      <c r="S33" s="15">
        <f t="shared" si="3"/>
        <v>240</v>
      </c>
      <c r="T33" s="26">
        <v>3</v>
      </c>
      <c r="U33" s="15">
        <f t="shared" si="4"/>
        <v>240</v>
      </c>
      <c r="V33" s="26">
        <v>3</v>
      </c>
      <c r="W33" s="15">
        <f t="shared" si="5"/>
        <v>240</v>
      </c>
      <c r="Y33" s="59"/>
    </row>
    <row r="34" spans="1:25" ht="23.25" customHeight="1" x14ac:dyDescent="0.25">
      <c r="A34" s="16"/>
      <c r="B34" s="24">
        <v>27</v>
      </c>
      <c r="C34" s="92" t="s">
        <v>108</v>
      </c>
      <c r="D34" s="67" t="s">
        <v>109</v>
      </c>
      <c r="E34" s="24" t="s">
        <v>75</v>
      </c>
      <c r="F34" s="16">
        <v>1</v>
      </c>
      <c r="G34" s="16" t="s">
        <v>59</v>
      </c>
      <c r="H34" s="15">
        <v>12</v>
      </c>
      <c r="I34" s="15">
        <v>12</v>
      </c>
      <c r="J34" s="15">
        <v>12</v>
      </c>
      <c r="K34" s="15">
        <v>12</v>
      </c>
      <c r="L34" s="15">
        <v>0</v>
      </c>
      <c r="M34" s="15">
        <f t="shared" si="0"/>
        <v>12</v>
      </c>
      <c r="N34" s="17">
        <v>80</v>
      </c>
      <c r="O34" s="15">
        <f t="shared" si="7"/>
        <v>960</v>
      </c>
      <c r="P34" s="26">
        <v>3</v>
      </c>
      <c r="Q34" s="15">
        <f t="shared" si="2"/>
        <v>240</v>
      </c>
      <c r="R34" s="26">
        <v>3</v>
      </c>
      <c r="S34" s="15">
        <f t="shared" si="3"/>
        <v>240</v>
      </c>
      <c r="T34" s="26">
        <v>3</v>
      </c>
      <c r="U34" s="15">
        <f t="shared" si="4"/>
        <v>240</v>
      </c>
      <c r="V34" s="26">
        <v>3</v>
      </c>
      <c r="W34" s="15">
        <f t="shared" si="5"/>
        <v>240</v>
      </c>
      <c r="Y34" s="59"/>
    </row>
    <row r="35" spans="1:25" ht="23.25" customHeight="1" x14ac:dyDescent="0.25">
      <c r="A35" s="16"/>
      <c r="B35" s="24">
        <v>28</v>
      </c>
      <c r="C35" s="92" t="s">
        <v>110</v>
      </c>
      <c r="D35" s="67" t="s">
        <v>111</v>
      </c>
      <c r="E35" s="24" t="s">
        <v>75</v>
      </c>
      <c r="F35" s="16">
        <v>1</v>
      </c>
      <c r="G35" s="16" t="s">
        <v>59</v>
      </c>
      <c r="H35" s="15">
        <v>12</v>
      </c>
      <c r="I35" s="15">
        <v>12</v>
      </c>
      <c r="J35" s="15">
        <v>12</v>
      </c>
      <c r="K35" s="15">
        <v>12</v>
      </c>
      <c r="L35" s="15">
        <v>0</v>
      </c>
      <c r="M35" s="15">
        <f t="shared" si="0"/>
        <v>12</v>
      </c>
      <c r="N35" s="17">
        <v>80</v>
      </c>
      <c r="O35" s="15">
        <f t="shared" si="7"/>
        <v>960</v>
      </c>
      <c r="P35" s="26">
        <v>3</v>
      </c>
      <c r="Q35" s="15">
        <f t="shared" si="2"/>
        <v>240</v>
      </c>
      <c r="R35" s="26">
        <v>3</v>
      </c>
      <c r="S35" s="15">
        <f t="shared" si="3"/>
        <v>240</v>
      </c>
      <c r="T35" s="26">
        <v>3</v>
      </c>
      <c r="U35" s="15">
        <f t="shared" si="4"/>
        <v>240</v>
      </c>
      <c r="V35" s="26">
        <v>3</v>
      </c>
      <c r="W35" s="15">
        <f t="shared" si="5"/>
        <v>240</v>
      </c>
      <c r="Y35" s="59"/>
    </row>
    <row r="36" spans="1:25" ht="23.25" customHeight="1" x14ac:dyDescent="0.25">
      <c r="A36" s="16"/>
      <c r="B36" s="24">
        <v>29</v>
      </c>
      <c r="C36" s="92" t="s">
        <v>112</v>
      </c>
      <c r="D36" s="67" t="s">
        <v>113</v>
      </c>
      <c r="E36" s="24" t="s">
        <v>75</v>
      </c>
      <c r="F36" s="16">
        <v>1</v>
      </c>
      <c r="G36" s="16" t="s">
        <v>59</v>
      </c>
      <c r="H36" s="15">
        <v>12</v>
      </c>
      <c r="I36" s="15">
        <v>12</v>
      </c>
      <c r="J36" s="15">
        <v>12</v>
      </c>
      <c r="K36" s="15">
        <v>12</v>
      </c>
      <c r="L36" s="15">
        <v>0</v>
      </c>
      <c r="M36" s="15">
        <f t="shared" si="0"/>
        <v>12</v>
      </c>
      <c r="N36" s="17">
        <v>150</v>
      </c>
      <c r="O36" s="15">
        <f t="shared" si="7"/>
        <v>1800</v>
      </c>
      <c r="P36" s="26">
        <v>3</v>
      </c>
      <c r="Q36" s="15">
        <f t="shared" si="2"/>
        <v>450</v>
      </c>
      <c r="R36" s="26">
        <v>3</v>
      </c>
      <c r="S36" s="15">
        <f t="shared" si="3"/>
        <v>450</v>
      </c>
      <c r="T36" s="26">
        <v>3</v>
      </c>
      <c r="U36" s="15">
        <f t="shared" si="4"/>
        <v>450</v>
      </c>
      <c r="V36" s="26">
        <v>3</v>
      </c>
      <c r="W36" s="15">
        <f t="shared" si="5"/>
        <v>450</v>
      </c>
      <c r="Y36" s="59"/>
    </row>
    <row r="37" spans="1:25" ht="23.25" customHeight="1" x14ac:dyDescent="0.25">
      <c r="A37" s="16"/>
      <c r="B37" s="24">
        <v>30</v>
      </c>
      <c r="C37" s="92" t="s">
        <v>114</v>
      </c>
      <c r="D37" s="67" t="s">
        <v>115</v>
      </c>
      <c r="E37" s="24" t="s">
        <v>75</v>
      </c>
      <c r="F37" s="16">
        <v>1</v>
      </c>
      <c r="G37" s="16" t="s">
        <v>59</v>
      </c>
      <c r="H37" s="15">
        <v>12</v>
      </c>
      <c r="I37" s="15">
        <v>12</v>
      </c>
      <c r="J37" s="15">
        <v>12</v>
      </c>
      <c r="K37" s="15">
        <v>12</v>
      </c>
      <c r="L37" s="15">
        <v>0</v>
      </c>
      <c r="M37" s="15">
        <f t="shared" si="0"/>
        <v>12</v>
      </c>
      <c r="N37" s="17">
        <v>50</v>
      </c>
      <c r="O37" s="15">
        <f t="shared" si="7"/>
        <v>600</v>
      </c>
      <c r="P37" s="26">
        <v>3</v>
      </c>
      <c r="Q37" s="15">
        <f t="shared" si="2"/>
        <v>150</v>
      </c>
      <c r="R37" s="26">
        <v>3</v>
      </c>
      <c r="S37" s="15">
        <f t="shared" si="3"/>
        <v>150</v>
      </c>
      <c r="T37" s="26">
        <v>3</v>
      </c>
      <c r="U37" s="15">
        <f t="shared" si="4"/>
        <v>150</v>
      </c>
      <c r="V37" s="26">
        <v>3</v>
      </c>
      <c r="W37" s="15">
        <f t="shared" si="5"/>
        <v>150</v>
      </c>
      <c r="Y37" s="59"/>
    </row>
    <row r="38" spans="1:25" ht="23.25" customHeight="1" x14ac:dyDescent="0.25">
      <c r="A38" s="16"/>
      <c r="B38" s="24">
        <v>31</v>
      </c>
      <c r="C38" s="92" t="s">
        <v>116</v>
      </c>
      <c r="D38" s="67" t="s">
        <v>117</v>
      </c>
      <c r="E38" s="24" t="s">
        <v>75</v>
      </c>
      <c r="F38" s="16">
        <v>1</v>
      </c>
      <c r="G38" s="16" t="s">
        <v>59</v>
      </c>
      <c r="H38" s="15">
        <v>12</v>
      </c>
      <c r="I38" s="15">
        <v>12</v>
      </c>
      <c r="J38" s="15">
        <v>12</v>
      </c>
      <c r="K38" s="15">
        <v>12</v>
      </c>
      <c r="L38" s="15">
        <v>0</v>
      </c>
      <c r="M38" s="15">
        <f t="shared" si="0"/>
        <v>12</v>
      </c>
      <c r="N38" s="17">
        <v>50</v>
      </c>
      <c r="O38" s="15">
        <f t="shared" si="7"/>
        <v>600</v>
      </c>
      <c r="P38" s="26">
        <v>3</v>
      </c>
      <c r="Q38" s="15">
        <f t="shared" si="2"/>
        <v>150</v>
      </c>
      <c r="R38" s="26">
        <v>3</v>
      </c>
      <c r="S38" s="15">
        <f t="shared" si="3"/>
        <v>150</v>
      </c>
      <c r="T38" s="26">
        <v>3</v>
      </c>
      <c r="U38" s="15">
        <f t="shared" si="4"/>
        <v>150</v>
      </c>
      <c r="V38" s="26">
        <v>3</v>
      </c>
      <c r="W38" s="15">
        <f t="shared" si="5"/>
        <v>150</v>
      </c>
      <c r="Y38" s="59"/>
    </row>
    <row r="39" spans="1:25" ht="23.25" customHeight="1" x14ac:dyDescent="0.25">
      <c r="A39" s="16"/>
      <c r="B39" s="24">
        <v>32</v>
      </c>
      <c r="C39" s="92" t="s">
        <v>118</v>
      </c>
      <c r="D39" s="67" t="s">
        <v>119</v>
      </c>
      <c r="E39" s="24" t="s">
        <v>75</v>
      </c>
      <c r="F39" s="16">
        <v>1</v>
      </c>
      <c r="G39" s="16" t="s">
        <v>59</v>
      </c>
      <c r="H39" s="15">
        <v>12</v>
      </c>
      <c r="I39" s="15">
        <v>12</v>
      </c>
      <c r="J39" s="15">
        <v>12</v>
      </c>
      <c r="K39" s="15">
        <v>12</v>
      </c>
      <c r="L39" s="15">
        <v>0</v>
      </c>
      <c r="M39" s="15">
        <f t="shared" si="0"/>
        <v>12</v>
      </c>
      <c r="N39" s="17">
        <v>50</v>
      </c>
      <c r="O39" s="15">
        <f t="shared" si="7"/>
        <v>600</v>
      </c>
      <c r="P39" s="26">
        <v>3</v>
      </c>
      <c r="Q39" s="15">
        <f t="shared" si="2"/>
        <v>150</v>
      </c>
      <c r="R39" s="26">
        <v>3</v>
      </c>
      <c r="S39" s="15">
        <f t="shared" si="3"/>
        <v>150</v>
      </c>
      <c r="T39" s="26">
        <v>3</v>
      </c>
      <c r="U39" s="15">
        <f t="shared" si="4"/>
        <v>150</v>
      </c>
      <c r="V39" s="26">
        <v>3</v>
      </c>
      <c r="W39" s="15">
        <f t="shared" si="5"/>
        <v>150</v>
      </c>
      <c r="Y39" s="59"/>
    </row>
    <row r="40" spans="1:25" s="59" customFormat="1" ht="23.25" customHeight="1" x14ac:dyDescent="0.25">
      <c r="A40" s="16"/>
      <c r="B40" s="24">
        <v>33</v>
      </c>
      <c r="C40" s="92" t="s">
        <v>196</v>
      </c>
      <c r="D40" s="67" t="s">
        <v>170</v>
      </c>
      <c r="E40" s="24" t="s">
        <v>75</v>
      </c>
      <c r="F40" s="16">
        <v>2</v>
      </c>
      <c r="G40" s="16" t="s">
        <v>59</v>
      </c>
      <c r="H40" s="15">
        <v>12</v>
      </c>
      <c r="I40" s="15">
        <v>12</v>
      </c>
      <c r="J40" s="15">
        <v>12</v>
      </c>
      <c r="K40" s="15">
        <v>12</v>
      </c>
      <c r="L40" s="15">
        <v>0</v>
      </c>
      <c r="M40" s="15">
        <f t="shared" si="0"/>
        <v>12</v>
      </c>
      <c r="N40" s="17">
        <v>100</v>
      </c>
      <c r="O40" s="15">
        <f t="shared" si="7"/>
        <v>1200</v>
      </c>
      <c r="P40" s="26">
        <v>3</v>
      </c>
      <c r="Q40" s="15">
        <f t="shared" si="2"/>
        <v>300</v>
      </c>
      <c r="R40" s="26">
        <v>3</v>
      </c>
      <c r="S40" s="15">
        <f t="shared" si="3"/>
        <v>300</v>
      </c>
      <c r="T40" s="26">
        <v>3</v>
      </c>
      <c r="U40" s="15">
        <f t="shared" si="4"/>
        <v>300</v>
      </c>
      <c r="V40" s="26">
        <v>3</v>
      </c>
      <c r="W40" s="15">
        <f t="shared" si="5"/>
        <v>300</v>
      </c>
    </row>
    <row r="41" spans="1:25" s="59" customFormat="1" ht="23.25" customHeight="1" x14ac:dyDescent="0.25">
      <c r="A41" s="16"/>
      <c r="B41" s="24">
        <v>34</v>
      </c>
      <c r="C41" s="92" t="s">
        <v>206</v>
      </c>
      <c r="D41" s="67" t="s">
        <v>200</v>
      </c>
      <c r="E41" s="24" t="s">
        <v>209</v>
      </c>
      <c r="F41" s="16">
        <v>1</v>
      </c>
      <c r="G41" s="16" t="s">
        <v>209</v>
      </c>
      <c r="H41" s="15">
        <v>179</v>
      </c>
      <c r="I41" s="15">
        <v>200</v>
      </c>
      <c r="J41" s="15">
        <v>100</v>
      </c>
      <c r="K41" s="15">
        <v>100</v>
      </c>
      <c r="L41" s="15">
        <v>0</v>
      </c>
      <c r="M41" s="15">
        <f t="shared" si="0"/>
        <v>100</v>
      </c>
      <c r="N41" s="17">
        <v>520</v>
      </c>
      <c r="O41" s="15">
        <f t="shared" si="7"/>
        <v>52000</v>
      </c>
      <c r="P41" s="26">
        <v>25</v>
      </c>
      <c r="Q41" s="15">
        <f t="shared" si="2"/>
        <v>13000</v>
      </c>
      <c r="R41" s="26">
        <v>25</v>
      </c>
      <c r="S41" s="15">
        <f t="shared" si="3"/>
        <v>13000</v>
      </c>
      <c r="T41" s="26">
        <v>25</v>
      </c>
      <c r="U41" s="15">
        <f t="shared" si="4"/>
        <v>13000</v>
      </c>
      <c r="V41" s="26">
        <v>25</v>
      </c>
      <c r="W41" s="15">
        <f t="shared" si="5"/>
        <v>13000</v>
      </c>
    </row>
    <row r="42" spans="1:25" s="59" customFormat="1" ht="23.25" customHeight="1" x14ac:dyDescent="0.25">
      <c r="A42" s="16"/>
      <c r="B42" s="24">
        <v>35</v>
      </c>
      <c r="C42" s="92" t="s">
        <v>207</v>
      </c>
      <c r="D42" s="67" t="s">
        <v>201</v>
      </c>
      <c r="E42" s="24" t="s">
        <v>209</v>
      </c>
      <c r="F42" s="16">
        <v>1</v>
      </c>
      <c r="G42" s="16" t="s">
        <v>209</v>
      </c>
      <c r="H42" s="15">
        <v>12</v>
      </c>
      <c r="I42" s="15">
        <v>12</v>
      </c>
      <c r="J42" s="15">
        <v>150</v>
      </c>
      <c r="K42" s="15">
        <v>150</v>
      </c>
      <c r="L42" s="15">
        <v>0</v>
      </c>
      <c r="M42" s="15">
        <f t="shared" si="0"/>
        <v>150</v>
      </c>
      <c r="N42" s="17">
        <v>760</v>
      </c>
      <c r="O42" s="15">
        <f t="shared" si="7"/>
        <v>114000</v>
      </c>
      <c r="P42" s="26">
        <v>35</v>
      </c>
      <c r="Q42" s="15">
        <f t="shared" si="2"/>
        <v>26600</v>
      </c>
      <c r="R42" s="26">
        <v>40</v>
      </c>
      <c r="S42" s="15">
        <f t="shared" si="3"/>
        <v>30400</v>
      </c>
      <c r="T42" s="26">
        <v>40</v>
      </c>
      <c r="U42" s="15">
        <f t="shared" si="4"/>
        <v>30400</v>
      </c>
      <c r="V42" s="26">
        <v>35</v>
      </c>
      <c r="W42" s="15">
        <f t="shared" si="5"/>
        <v>26600</v>
      </c>
    </row>
    <row r="43" spans="1:25" ht="23.25" customHeight="1" x14ac:dyDescent="0.25">
      <c r="A43" s="104"/>
      <c r="B43" s="31"/>
      <c r="C43" s="31"/>
      <c r="D43" s="31" t="s">
        <v>120</v>
      </c>
      <c r="E43" s="31"/>
      <c r="F43" s="31"/>
      <c r="G43" s="31"/>
      <c r="H43" s="27"/>
      <c r="I43" s="27"/>
      <c r="J43" s="27"/>
      <c r="K43" s="27"/>
      <c r="L43" s="32"/>
      <c r="M43" s="27">
        <f t="shared" si="0"/>
        <v>0</v>
      </c>
      <c r="N43" s="31"/>
      <c r="O43" s="27">
        <f t="shared" si="6"/>
        <v>0</v>
      </c>
      <c r="P43" s="33"/>
      <c r="Q43" s="27">
        <f t="shared" si="2"/>
        <v>0</v>
      </c>
      <c r="R43" s="33"/>
      <c r="S43" s="27">
        <f t="shared" si="3"/>
        <v>0</v>
      </c>
      <c r="T43" s="33"/>
      <c r="U43" s="27">
        <f t="shared" si="4"/>
        <v>0</v>
      </c>
      <c r="V43" s="33"/>
      <c r="W43" s="27">
        <f t="shared" si="5"/>
        <v>0</v>
      </c>
      <c r="Y43" s="59"/>
    </row>
    <row r="44" spans="1:25" ht="23.25" customHeight="1" x14ac:dyDescent="0.25">
      <c r="A44" s="16"/>
      <c r="B44" s="24">
        <v>37</v>
      </c>
      <c r="C44" s="92" t="s">
        <v>121</v>
      </c>
      <c r="D44" s="69" t="s">
        <v>171</v>
      </c>
      <c r="E44" s="16" t="s">
        <v>28</v>
      </c>
      <c r="F44" s="16">
        <v>25</v>
      </c>
      <c r="G44" s="16" t="s">
        <v>59</v>
      </c>
      <c r="H44" s="15">
        <v>1000</v>
      </c>
      <c r="I44" s="15">
        <v>1000</v>
      </c>
      <c r="J44" s="15">
        <v>1152</v>
      </c>
      <c r="K44" s="15">
        <v>1200</v>
      </c>
      <c r="L44" s="15">
        <v>100</v>
      </c>
      <c r="M44" s="15">
        <f t="shared" si="0"/>
        <v>1100</v>
      </c>
      <c r="N44" s="17">
        <v>80</v>
      </c>
      <c r="O44" s="15">
        <f>+N44*M44</f>
        <v>88000</v>
      </c>
      <c r="P44" s="26">
        <v>250</v>
      </c>
      <c r="Q44" s="15">
        <f t="shared" si="2"/>
        <v>20000</v>
      </c>
      <c r="R44" s="26">
        <v>300</v>
      </c>
      <c r="S44" s="15">
        <f t="shared" si="3"/>
        <v>24000</v>
      </c>
      <c r="T44" s="26">
        <v>250</v>
      </c>
      <c r="U44" s="15">
        <f t="shared" si="4"/>
        <v>20000</v>
      </c>
      <c r="V44" s="26">
        <v>300</v>
      </c>
      <c r="W44" s="15">
        <f t="shared" si="5"/>
        <v>24000</v>
      </c>
      <c r="Y44" s="59"/>
    </row>
    <row r="45" spans="1:25" ht="23.25" customHeight="1" x14ac:dyDescent="0.25">
      <c r="A45" s="16"/>
      <c r="B45" s="24">
        <v>38</v>
      </c>
      <c r="C45" s="92" t="s">
        <v>121</v>
      </c>
      <c r="D45" s="69" t="s">
        <v>27</v>
      </c>
      <c r="E45" s="16" t="s">
        <v>28</v>
      </c>
      <c r="F45" s="16">
        <v>25</v>
      </c>
      <c r="G45" s="16" t="s">
        <v>59</v>
      </c>
      <c r="H45" s="15">
        <v>100</v>
      </c>
      <c r="I45" s="15">
        <v>100</v>
      </c>
      <c r="J45" s="15">
        <v>100</v>
      </c>
      <c r="K45" s="15">
        <v>100</v>
      </c>
      <c r="L45" s="15">
        <v>10</v>
      </c>
      <c r="M45" s="15">
        <f t="shared" si="0"/>
        <v>90</v>
      </c>
      <c r="N45" s="17">
        <v>100</v>
      </c>
      <c r="O45" s="15">
        <f t="shared" ref="O45:O62" si="8">+N45*M45</f>
        <v>9000</v>
      </c>
      <c r="P45" s="26">
        <v>20</v>
      </c>
      <c r="Q45" s="15">
        <f t="shared" si="2"/>
        <v>2000</v>
      </c>
      <c r="R45" s="26">
        <v>25</v>
      </c>
      <c r="S45" s="15">
        <f t="shared" si="3"/>
        <v>2500</v>
      </c>
      <c r="T45" s="26">
        <v>20</v>
      </c>
      <c r="U45" s="15">
        <f t="shared" si="4"/>
        <v>2000</v>
      </c>
      <c r="V45" s="26">
        <v>25</v>
      </c>
      <c r="W45" s="15">
        <f t="shared" si="5"/>
        <v>2500</v>
      </c>
      <c r="Y45" s="59"/>
    </row>
    <row r="46" spans="1:25" s="59" customFormat="1" ht="23.25" customHeight="1" x14ac:dyDescent="0.25">
      <c r="A46" s="16"/>
      <c r="B46" s="24">
        <v>39</v>
      </c>
      <c r="C46" s="92" t="s">
        <v>121</v>
      </c>
      <c r="D46" s="69" t="s">
        <v>27</v>
      </c>
      <c r="E46" s="16" t="s">
        <v>28</v>
      </c>
      <c r="F46" s="16">
        <v>25</v>
      </c>
      <c r="G46" s="16" t="s">
        <v>59</v>
      </c>
      <c r="H46" s="15">
        <v>100</v>
      </c>
      <c r="I46" s="15">
        <v>100</v>
      </c>
      <c r="J46" s="15">
        <v>100</v>
      </c>
      <c r="K46" s="15">
        <v>100</v>
      </c>
      <c r="L46" s="15">
        <v>10</v>
      </c>
      <c r="M46" s="15">
        <f t="shared" si="0"/>
        <v>90</v>
      </c>
      <c r="N46" s="17">
        <v>110</v>
      </c>
      <c r="O46" s="15">
        <f t="shared" si="8"/>
        <v>9900</v>
      </c>
      <c r="P46" s="26">
        <v>25</v>
      </c>
      <c r="Q46" s="15">
        <f t="shared" si="2"/>
        <v>2750</v>
      </c>
      <c r="R46" s="26">
        <v>20</v>
      </c>
      <c r="S46" s="15">
        <f t="shared" si="3"/>
        <v>2200</v>
      </c>
      <c r="T46" s="26">
        <v>25</v>
      </c>
      <c r="U46" s="15">
        <f t="shared" si="4"/>
        <v>2750</v>
      </c>
      <c r="V46" s="26">
        <v>20</v>
      </c>
      <c r="W46" s="15">
        <f t="shared" si="5"/>
        <v>2200</v>
      </c>
    </row>
    <row r="47" spans="1:25" ht="23.25" customHeight="1" x14ac:dyDescent="0.25">
      <c r="A47" s="16"/>
      <c r="B47" s="24">
        <v>40</v>
      </c>
      <c r="C47" s="92" t="s">
        <v>122</v>
      </c>
      <c r="D47" s="69" t="s">
        <v>34</v>
      </c>
      <c r="E47" s="28" t="s">
        <v>28</v>
      </c>
      <c r="F47" s="16">
        <v>25</v>
      </c>
      <c r="G47" s="16" t="s">
        <v>59</v>
      </c>
      <c r="H47" s="15">
        <v>600</v>
      </c>
      <c r="I47" s="15">
        <v>600</v>
      </c>
      <c r="J47" s="15">
        <v>831</v>
      </c>
      <c r="K47" s="15">
        <v>5000</v>
      </c>
      <c r="L47" s="15">
        <v>100</v>
      </c>
      <c r="M47" s="15">
        <f t="shared" si="0"/>
        <v>4900</v>
      </c>
      <c r="N47" s="17">
        <v>15</v>
      </c>
      <c r="O47" s="15">
        <f t="shared" si="8"/>
        <v>73500</v>
      </c>
      <c r="P47" s="26">
        <v>4300</v>
      </c>
      <c r="Q47" s="15">
        <f t="shared" si="2"/>
        <v>64500</v>
      </c>
      <c r="R47" s="26">
        <v>200</v>
      </c>
      <c r="S47" s="15">
        <f t="shared" si="3"/>
        <v>3000</v>
      </c>
      <c r="T47" s="26">
        <v>200</v>
      </c>
      <c r="U47" s="15">
        <f t="shared" si="4"/>
        <v>3000</v>
      </c>
      <c r="V47" s="26">
        <v>200</v>
      </c>
      <c r="W47" s="15">
        <f t="shared" si="5"/>
        <v>3000</v>
      </c>
      <c r="Y47" s="137"/>
    </row>
    <row r="48" spans="1:25" ht="23.25" customHeight="1" x14ac:dyDescent="0.25">
      <c r="A48" s="16"/>
      <c r="B48" s="24">
        <v>41</v>
      </c>
      <c r="C48" s="92" t="s">
        <v>123</v>
      </c>
      <c r="D48" s="69" t="s">
        <v>124</v>
      </c>
      <c r="E48" s="16" t="s">
        <v>28</v>
      </c>
      <c r="F48" s="16">
        <v>25</v>
      </c>
      <c r="G48" s="16" t="s">
        <v>59</v>
      </c>
      <c r="H48" s="15">
        <v>250</v>
      </c>
      <c r="I48" s="15">
        <v>250</v>
      </c>
      <c r="J48" s="15">
        <v>385</v>
      </c>
      <c r="K48" s="15">
        <v>400</v>
      </c>
      <c r="L48" s="15">
        <v>100</v>
      </c>
      <c r="M48" s="15">
        <f t="shared" si="0"/>
        <v>300</v>
      </c>
      <c r="N48" s="17">
        <v>15</v>
      </c>
      <c r="O48" s="15">
        <f t="shared" si="8"/>
        <v>4500</v>
      </c>
      <c r="P48" s="26">
        <v>75</v>
      </c>
      <c r="Q48" s="15">
        <f t="shared" si="2"/>
        <v>1125</v>
      </c>
      <c r="R48" s="26">
        <v>75</v>
      </c>
      <c r="S48" s="15">
        <f t="shared" si="3"/>
        <v>1125</v>
      </c>
      <c r="T48" s="26">
        <v>75</v>
      </c>
      <c r="U48" s="15">
        <f t="shared" si="4"/>
        <v>1125</v>
      </c>
      <c r="V48" s="26">
        <v>75</v>
      </c>
      <c r="W48" s="15">
        <f t="shared" si="5"/>
        <v>1125</v>
      </c>
      <c r="Y48" s="137"/>
    </row>
    <row r="49" spans="1:25" s="59" customFormat="1" ht="23.25" customHeight="1" x14ac:dyDescent="0.25">
      <c r="A49" s="16"/>
      <c r="B49" s="24">
        <v>42</v>
      </c>
      <c r="C49" s="92" t="s">
        <v>125</v>
      </c>
      <c r="D49" s="69" t="s">
        <v>126</v>
      </c>
      <c r="E49" s="16" t="s">
        <v>28</v>
      </c>
      <c r="F49" s="16">
        <v>25</v>
      </c>
      <c r="G49" s="16" t="s">
        <v>59</v>
      </c>
      <c r="H49" s="15">
        <v>100</v>
      </c>
      <c r="I49" s="15">
        <v>100</v>
      </c>
      <c r="J49" s="15">
        <v>194</v>
      </c>
      <c r="K49" s="15">
        <v>5000</v>
      </c>
      <c r="L49" s="15">
        <v>50</v>
      </c>
      <c r="M49" s="15">
        <f t="shared" si="0"/>
        <v>4950</v>
      </c>
      <c r="N49" s="17">
        <v>50</v>
      </c>
      <c r="O49" s="15">
        <f t="shared" si="8"/>
        <v>247500</v>
      </c>
      <c r="P49" s="26">
        <v>4300</v>
      </c>
      <c r="Q49" s="15">
        <f t="shared" si="2"/>
        <v>215000</v>
      </c>
      <c r="R49" s="26">
        <v>200</v>
      </c>
      <c r="S49" s="15">
        <f t="shared" si="3"/>
        <v>10000</v>
      </c>
      <c r="T49" s="26">
        <v>250</v>
      </c>
      <c r="U49" s="15">
        <f t="shared" si="4"/>
        <v>12500</v>
      </c>
      <c r="V49" s="26">
        <v>200</v>
      </c>
      <c r="W49" s="15">
        <f t="shared" si="5"/>
        <v>10000</v>
      </c>
      <c r="Y49" s="137"/>
    </row>
    <row r="50" spans="1:25" ht="23.25" customHeight="1" x14ac:dyDescent="0.25">
      <c r="A50" s="16"/>
      <c r="B50" s="24">
        <v>43</v>
      </c>
      <c r="C50" s="92" t="s">
        <v>127</v>
      </c>
      <c r="D50" s="69" t="s">
        <v>128</v>
      </c>
      <c r="E50" s="24" t="s">
        <v>28</v>
      </c>
      <c r="F50" s="16">
        <v>25</v>
      </c>
      <c r="G50" s="16" t="s">
        <v>59</v>
      </c>
      <c r="H50" s="15">
        <v>100</v>
      </c>
      <c r="I50" s="15">
        <v>100</v>
      </c>
      <c r="J50" s="15">
        <v>80</v>
      </c>
      <c r="K50" s="15">
        <v>80</v>
      </c>
      <c r="L50" s="15">
        <v>50</v>
      </c>
      <c r="M50" s="15">
        <f t="shared" si="0"/>
        <v>30</v>
      </c>
      <c r="N50" s="17">
        <v>150</v>
      </c>
      <c r="O50" s="15">
        <f t="shared" si="8"/>
        <v>4500</v>
      </c>
      <c r="P50" s="26"/>
      <c r="Q50" s="15">
        <f t="shared" si="2"/>
        <v>0</v>
      </c>
      <c r="R50" s="26">
        <v>15</v>
      </c>
      <c r="S50" s="15">
        <f t="shared" si="3"/>
        <v>2250</v>
      </c>
      <c r="T50" s="26"/>
      <c r="U50" s="15">
        <f t="shared" si="4"/>
        <v>0</v>
      </c>
      <c r="V50" s="26">
        <v>15</v>
      </c>
      <c r="W50" s="15">
        <f t="shared" si="5"/>
        <v>2250</v>
      </c>
      <c r="Y50" s="59"/>
    </row>
    <row r="51" spans="1:25" ht="23.25" customHeight="1" x14ac:dyDescent="0.25">
      <c r="A51" s="16"/>
      <c r="B51" s="24">
        <v>44</v>
      </c>
      <c r="C51" s="92" t="s">
        <v>129</v>
      </c>
      <c r="D51" s="69" t="s">
        <v>130</v>
      </c>
      <c r="E51" s="16" t="s">
        <v>28</v>
      </c>
      <c r="F51" s="16">
        <v>100</v>
      </c>
      <c r="G51" s="16" t="s">
        <v>59</v>
      </c>
      <c r="H51" s="15">
        <v>2500</v>
      </c>
      <c r="I51" s="15">
        <v>2500</v>
      </c>
      <c r="J51" s="15">
        <v>2500</v>
      </c>
      <c r="K51" s="15">
        <v>2500</v>
      </c>
      <c r="L51" s="15">
        <v>500</v>
      </c>
      <c r="M51" s="15">
        <f t="shared" si="0"/>
        <v>2000</v>
      </c>
      <c r="N51" s="17">
        <v>6</v>
      </c>
      <c r="O51" s="15">
        <f t="shared" si="8"/>
        <v>12000</v>
      </c>
      <c r="P51" s="26">
        <v>500</v>
      </c>
      <c r="Q51" s="15">
        <f t="shared" si="2"/>
        <v>3000</v>
      </c>
      <c r="R51" s="26">
        <v>500</v>
      </c>
      <c r="S51" s="15">
        <f t="shared" si="3"/>
        <v>3000</v>
      </c>
      <c r="T51" s="26">
        <v>500</v>
      </c>
      <c r="U51" s="15">
        <f t="shared" si="4"/>
        <v>3000</v>
      </c>
      <c r="V51" s="26">
        <v>500</v>
      </c>
      <c r="W51" s="15">
        <f t="shared" si="5"/>
        <v>3000</v>
      </c>
      <c r="Y51" s="59"/>
    </row>
    <row r="52" spans="1:25" ht="23.25" customHeight="1" x14ac:dyDescent="0.25">
      <c r="A52" s="16"/>
      <c r="B52" s="24">
        <v>45</v>
      </c>
      <c r="C52" s="92" t="s">
        <v>131</v>
      </c>
      <c r="D52" s="69" t="s">
        <v>132</v>
      </c>
      <c r="E52" s="24" t="s">
        <v>28</v>
      </c>
      <c r="F52" s="16">
        <v>25</v>
      </c>
      <c r="G52" s="16" t="s">
        <v>59</v>
      </c>
      <c r="H52" s="15">
        <v>100</v>
      </c>
      <c r="I52" s="15">
        <v>100</v>
      </c>
      <c r="J52" s="15">
        <v>100</v>
      </c>
      <c r="K52" s="15">
        <v>100</v>
      </c>
      <c r="L52" s="15">
        <v>20</v>
      </c>
      <c r="M52" s="15">
        <f t="shared" si="0"/>
        <v>80</v>
      </c>
      <c r="N52" s="17">
        <v>100</v>
      </c>
      <c r="O52" s="15">
        <f t="shared" si="8"/>
        <v>8000</v>
      </c>
      <c r="P52" s="26">
        <v>20</v>
      </c>
      <c r="Q52" s="15">
        <f t="shared" si="2"/>
        <v>2000</v>
      </c>
      <c r="R52" s="26">
        <v>20</v>
      </c>
      <c r="S52" s="15">
        <f t="shared" si="3"/>
        <v>2000</v>
      </c>
      <c r="T52" s="26">
        <v>20</v>
      </c>
      <c r="U52" s="15">
        <f t="shared" si="4"/>
        <v>2000</v>
      </c>
      <c r="V52" s="26">
        <v>20</v>
      </c>
      <c r="W52" s="15">
        <f t="shared" si="5"/>
        <v>2000</v>
      </c>
      <c r="Y52" s="59"/>
    </row>
    <row r="53" spans="1:25" ht="23.25" customHeight="1" x14ac:dyDescent="0.25">
      <c r="A53" s="16"/>
      <c r="B53" s="24">
        <v>46</v>
      </c>
      <c r="C53" s="92" t="s">
        <v>133</v>
      </c>
      <c r="D53" s="69" t="s">
        <v>199</v>
      </c>
      <c r="E53" s="16" t="s">
        <v>28</v>
      </c>
      <c r="F53" s="16">
        <v>100</v>
      </c>
      <c r="G53" s="16" t="s">
        <v>59</v>
      </c>
      <c r="H53" s="15">
        <v>2500</v>
      </c>
      <c r="I53" s="15">
        <v>2500</v>
      </c>
      <c r="J53" s="15">
        <v>1000</v>
      </c>
      <c r="K53" s="15">
        <v>1000</v>
      </c>
      <c r="L53" s="15">
        <v>100</v>
      </c>
      <c r="M53" s="15">
        <f t="shared" si="0"/>
        <v>900</v>
      </c>
      <c r="N53" s="17">
        <v>15</v>
      </c>
      <c r="O53" s="15">
        <f t="shared" si="8"/>
        <v>13500</v>
      </c>
      <c r="P53" s="26">
        <v>225</v>
      </c>
      <c r="Q53" s="15">
        <f t="shared" si="2"/>
        <v>3375</v>
      </c>
      <c r="R53" s="26">
        <v>225</v>
      </c>
      <c r="S53" s="15">
        <f t="shared" si="3"/>
        <v>3375</v>
      </c>
      <c r="T53" s="26">
        <v>225</v>
      </c>
      <c r="U53" s="15">
        <f t="shared" si="4"/>
        <v>3375</v>
      </c>
      <c r="V53" s="26">
        <v>225</v>
      </c>
      <c r="W53" s="15">
        <f t="shared" si="5"/>
        <v>3375</v>
      </c>
      <c r="Y53" s="59"/>
    </row>
    <row r="54" spans="1:25" ht="23.25" customHeight="1" x14ac:dyDescent="0.25">
      <c r="A54" s="16"/>
      <c r="B54" s="24">
        <v>47</v>
      </c>
      <c r="C54" s="92" t="s">
        <v>134</v>
      </c>
      <c r="D54" s="69" t="s">
        <v>135</v>
      </c>
      <c r="E54" s="16" t="s">
        <v>28</v>
      </c>
      <c r="F54" s="16">
        <v>25</v>
      </c>
      <c r="G54" s="16" t="s">
        <v>59</v>
      </c>
      <c r="H54" s="15">
        <v>50</v>
      </c>
      <c r="I54" s="15">
        <v>100</v>
      </c>
      <c r="J54" s="15">
        <v>161</v>
      </c>
      <c r="K54" s="15">
        <v>200</v>
      </c>
      <c r="L54" s="15">
        <v>25</v>
      </c>
      <c r="M54" s="15">
        <f t="shared" si="0"/>
        <v>175</v>
      </c>
      <c r="N54" s="17">
        <v>20</v>
      </c>
      <c r="O54" s="15">
        <f t="shared" si="8"/>
        <v>3500</v>
      </c>
      <c r="P54" s="26">
        <v>25</v>
      </c>
      <c r="Q54" s="15">
        <f t="shared" si="2"/>
        <v>500</v>
      </c>
      <c r="R54" s="26">
        <v>50</v>
      </c>
      <c r="S54" s="15">
        <f t="shared" si="3"/>
        <v>1000</v>
      </c>
      <c r="T54" s="26">
        <v>50</v>
      </c>
      <c r="U54" s="15">
        <f t="shared" si="4"/>
        <v>1000</v>
      </c>
      <c r="V54" s="26">
        <v>50</v>
      </c>
      <c r="W54" s="15">
        <f t="shared" si="5"/>
        <v>1000</v>
      </c>
      <c r="Y54" s="59"/>
    </row>
    <row r="55" spans="1:25" s="59" customFormat="1" ht="23.25" customHeight="1" x14ac:dyDescent="0.25">
      <c r="A55" s="16"/>
      <c r="B55" s="24">
        <v>48</v>
      </c>
      <c r="C55" s="92" t="s">
        <v>208</v>
      </c>
      <c r="D55" s="69" t="s">
        <v>202</v>
      </c>
      <c r="E55" s="16" t="s">
        <v>28</v>
      </c>
      <c r="F55" s="16">
        <v>500</v>
      </c>
      <c r="G55" s="16" t="s">
        <v>59</v>
      </c>
      <c r="H55" s="15">
        <v>1500</v>
      </c>
      <c r="I55" s="15">
        <v>1500</v>
      </c>
      <c r="J55" s="15">
        <v>827</v>
      </c>
      <c r="K55" s="15">
        <v>1000</v>
      </c>
      <c r="L55" s="15">
        <v>100</v>
      </c>
      <c r="M55" s="15">
        <f t="shared" si="0"/>
        <v>900</v>
      </c>
      <c r="N55" s="17">
        <v>2.5</v>
      </c>
      <c r="O55" s="15">
        <f t="shared" si="8"/>
        <v>2250</v>
      </c>
      <c r="P55" s="26">
        <v>200</v>
      </c>
      <c r="Q55" s="15">
        <f t="shared" si="2"/>
        <v>500</v>
      </c>
      <c r="R55" s="26">
        <v>200</v>
      </c>
      <c r="S55" s="15">
        <f t="shared" si="3"/>
        <v>500</v>
      </c>
      <c r="T55" s="26">
        <v>300</v>
      </c>
      <c r="U55" s="15">
        <f t="shared" si="4"/>
        <v>750</v>
      </c>
      <c r="V55" s="26">
        <v>200</v>
      </c>
      <c r="W55" s="15">
        <f t="shared" si="5"/>
        <v>500</v>
      </c>
    </row>
    <row r="56" spans="1:25" s="59" customFormat="1" ht="23.25" customHeight="1" x14ac:dyDescent="0.25">
      <c r="A56" s="16"/>
      <c r="B56" s="24">
        <v>49</v>
      </c>
      <c r="C56" s="92" t="s">
        <v>197</v>
      </c>
      <c r="D56" s="69" t="s">
        <v>198</v>
      </c>
      <c r="E56" s="16" t="s">
        <v>28</v>
      </c>
      <c r="F56" s="16">
        <v>25</v>
      </c>
      <c r="G56" s="16" t="s">
        <v>59</v>
      </c>
      <c r="H56" s="15">
        <v>15257</v>
      </c>
      <c r="I56" s="15">
        <v>7200</v>
      </c>
      <c r="J56" s="15">
        <v>5018</v>
      </c>
      <c r="K56" s="15">
        <v>5000</v>
      </c>
      <c r="L56" s="16">
        <v>100</v>
      </c>
      <c r="M56" s="15">
        <f t="shared" si="0"/>
        <v>4900</v>
      </c>
      <c r="N56" s="17">
        <v>60</v>
      </c>
      <c r="O56" s="15">
        <f t="shared" si="8"/>
        <v>294000</v>
      </c>
      <c r="P56" s="26">
        <v>1000</v>
      </c>
      <c r="Q56" s="15">
        <f t="shared" si="2"/>
        <v>60000</v>
      </c>
      <c r="R56" s="26">
        <v>1300</v>
      </c>
      <c r="S56" s="15">
        <f t="shared" si="3"/>
        <v>78000</v>
      </c>
      <c r="T56" s="26">
        <v>1200</v>
      </c>
      <c r="U56" s="15">
        <f t="shared" si="4"/>
        <v>72000</v>
      </c>
      <c r="V56" s="26">
        <v>1400</v>
      </c>
      <c r="W56" s="15">
        <f t="shared" si="5"/>
        <v>84000</v>
      </c>
    </row>
    <row r="57" spans="1:25" s="59" customFormat="1" ht="23.25" customHeight="1" x14ac:dyDescent="0.25">
      <c r="A57" s="16"/>
      <c r="B57" s="24">
        <v>50</v>
      </c>
      <c r="C57" s="92" t="s">
        <v>255</v>
      </c>
      <c r="D57" s="69" t="s">
        <v>252</v>
      </c>
      <c r="E57" s="16" t="s">
        <v>28</v>
      </c>
      <c r="F57" s="16">
        <v>100</v>
      </c>
      <c r="G57" s="16" t="s">
        <v>59</v>
      </c>
      <c r="H57" s="15">
        <v>200</v>
      </c>
      <c r="I57" s="15">
        <v>200</v>
      </c>
      <c r="J57" s="15">
        <v>565</v>
      </c>
      <c r="K57" s="15">
        <v>600</v>
      </c>
      <c r="L57" s="16">
        <v>0</v>
      </c>
      <c r="M57" s="15">
        <f t="shared" si="0"/>
        <v>600</v>
      </c>
      <c r="N57" s="17">
        <v>150</v>
      </c>
      <c r="O57" s="15">
        <f t="shared" si="8"/>
        <v>90000</v>
      </c>
      <c r="P57" s="26">
        <v>150</v>
      </c>
      <c r="Q57" s="15">
        <f t="shared" si="2"/>
        <v>22500</v>
      </c>
      <c r="R57" s="26">
        <v>150</v>
      </c>
      <c r="S57" s="15">
        <f t="shared" si="3"/>
        <v>22500</v>
      </c>
      <c r="T57" s="26">
        <v>150</v>
      </c>
      <c r="U57" s="15">
        <f t="shared" si="4"/>
        <v>22500</v>
      </c>
      <c r="V57" s="26">
        <v>150</v>
      </c>
      <c r="W57" s="15">
        <f t="shared" si="5"/>
        <v>22500</v>
      </c>
    </row>
    <row r="58" spans="1:25" s="59" customFormat="1" ht="23.25" customHeight="1" x14ac:dyDescent="0.25">
      <c r="A58" s="16"/>
      <c r="B58" s="24">
        <v>51</v>
      </c>
      <c r="C58" s="92" t="s">
        <v>256</v>
      </c>
      <c r="D58" s="69" t="s">
        <v>253</v>
      </c>
      <c r="E58" s="16" t="s">
        <v>28</v>
      </c>
      <c r="F58" s="16">
        <v>100</v>
      </c>
      <c r="G58" s="16" t="s">
        <v>59</v>
      </c>
      <c r="H58" s="15">
        <v>250</v>
      </c>
      <c r="I58" s="15">
        <v>250</v>
      </c>
      <c r="J58" s="15">
        <v>605</v>
      </c>
      <c r="K58" s="15">
        <v>650</v>
      </c>
      <c r="L58" s="16">
        <v>0</v>
      </c>
      <c r="M58" s="15">
        <f t="shared" si="0"/>
        <v>650</v>
      </c>
      <c r="N58" s="17">
        <v>150</v>
      </c>
      <c r="O58" s="15">
        <f t="shared" si="8"/>
        <v>97500</v>
      </c>
      <c r="P58" s="26">
        <v>175</v>
      </c>
      <c r="Q58" s="15">
        <f t="shared" si="2"/>
        <v>26250</v>
      </c>
      <c r="R58" s="26">
        <v>150</v>
      </c>
      <c r="S58" s="15">
        <f t="shared" si="3"/>
        <v>22500</v>
      </c>
      <c r="T58" s="26">
        <v>175</v>
      </c>
      <c r="U58" s="15">
        <f t="shared" si="4"/>
        <v>26250</v>
      </c>
      <c r="V58" s="26">
        <v>150</v>
      </c>
      <c r="W58" s="15">
        <f t="shared" si="5"/>
        <v>22500</v>
      </c>
    </row>
    <row r="59" spans="1:25" s="59" customFormat="1" ht="23.25" customHeight="1" x14ac:dyDescent="0.25">
      <c r="A59" s="16"/>
      <c r="B59" s="24">
        <v>52</v>
      </c>
      <c r="C59" s="92" t="s">
        <v>257</v>
      </c>
      <c r="D59" s="69" t="s">
        <v>254</v>
      </c>
      <c r="E59" s="24" t="s">
        <v>28</v>
      </c>
      <c r="F59" s="16">
        <v>100</v>
      </c>
      <c r="G59" s="16" t="s">
        <v>59</v>
      </c>
      <c r="H59" s="15">
        <v>300</v>
      </c>
      <c r="I59" s="15">
        <v>300</v>
      </c>
      <c r="J59" s="15">
        <v>683</v>
      </c>
      <c r="K59" s="15">
        <v>700</v>
      </c>
      <c r="L59" s="16">
        <v>0</v>
      </c>
      <c r="M59" s="15">
        <f t="shared" si="0"/>
        <v>700</v>
      </c>
      <c r="N59" s="17">
        <v>150</v>
      </c>
      <c r="O59" s="15">
        <f t="shared" si="8"/>
        <v>105000</v>
      </c>
      <c r="P59" s="26">
        <v>175</v>
      </c>
      <c r="Q59" s="15">
        <f t="shared" si="2"/>
        <v>26250</v>
      </c>
      <c r="R59" s="26">
        <v>175</v>
      </c>
      <c r="S59" s="15">
        <f t="shared" si="3"/>
        <v>26250</v>
      </c>
      <c r="T59" s="26">
        <v>175</v>
      </c>
      <c r="U59" s="15">
        <f t="shared" si="4"/>
        <v>26250</v>
      </c>
      <c r="V59" s="26">
        <v>175</v>
      </c>
      <c r="W59" s="15">
        <f t="shared" si="5"/>
        <v>26250</v>
      </c>
    </row>
    <row r="60" spans="1:25" s="59" customFormat="1" ht="23.25" customHeight="1" x14ac:dyDescent="0.25">
      <c r="A60" s="16"/>
      <c r="B60" s="24">
        <v>53</v>
      </c>
      <c r="C60" s="92" t="s">
        <v>267</v>
      </c>
      <c r="D60" s="69" t="s">
        <v>263</v>
      </c>
      <c r="E60" s="24" t="s">
        <v>28</v>
      </c>
      <c r="F60" s="16">
        <v>25</v>
      </c>
      <c r="G60" s="16" t="s">
        <v>265</v>
      </c>
      <c r="H60" s="15">
        <v>0</v>
      </c>
      <c r="I60" s="15">
        <v>150</v>
      </c>
      <c r="J60" s="15">
        <v>1599</v>
      </c>
      <c r="K60" s="15">
        <v>200</v>
      </c>
      <c r="L60" s="16">
        <v>0</v>
      </c>
      <c r="M60" s="15">
        <f t="shared" si="0"/>
        <v>200</v>
      </c>
      <c r="N60" s="17">
        <v>160</v>
      </c>
      <c r="O60" s="15">
        <f t="shared" si="8"/>
        <v>32000</v>
      </c>
      <c r="P60" s="26">
        <v>50</v>
      </c>
      <c r="Q60" s="15">
        <f t="shared" si="2"/>
        <v>8000</v>
      </c>
      <c r="R60" s="26">
        <v>50</v>
      </c>
      <c r="S60" s="15">
        <f t="shared" si="3"/>
        <v>8000</v>
      </c>
      <c r="T60" s="26">
        <v>50</v>
      </c>
      <c r="U60" s="15">
        <f t="shared" si="4"/>
        <v>8000</v>
      </c>
      <c r="V60" s="26">
        <v>50</v>
      </c>
      <c r="W60" s="15">
        <f t="shared" si="5"/>
        <v>8000</v>
      </c>
    </row>
    <row r="61" spans="1:25" s="59" customFormat="1" ht="23.25" customHeight="1" x14ac:dyDescent="0.25">
      <c r="A61" s="16"/>
      <c r="B61" s="24">
        <v>54</v>
      </c>
      <c r="C61" s="92" t="s">
        <v>268</v>
      </c>
      <c r="D61" s="69" t="s">
        <v>264</v>
      </c>
      <c r="E61" s="24" t="s">
        <v>28</v>
      </c>
      <c r="F61" s="16">
        <v>25</v>
      </c>
      <c r="G61" s="16" t="s">
        <v>265</v>
      </c>
      <c r="H61" s="15">
        <v>0</v>
      </c>
      <c r="I61" s="15">
        <v>150</v>
      </c>
      <c r="J61" s="15">
        <v>1259</v>
      </c>
      <c r="K61" s="15">
        <v>200</v>
      </c>
      <c r="L61" s="16">
        <v>0</v>
      </c>
      <c r="M61" s="15">
        <f t="shared" si="0"/>
        <v>200</v>
      </c>
      <c r="N61" s="17">
        <v>160</v>
      </c>
      <c r="O61" s="15">
        <f t="shared" si="8"/>
        <v>32000</v>
      </c>
      <c r="P61" s="26">
        <v>50</v>
      </c>
      <c r="Q61" s="15">
        <f t="shared" si="2"/>
        <v>8000</v>
      </c>
      <c r="R61" s="26">
        <v>50</v>
      </c>
      <c r="S61" s="15">
        <f t="shared" si="3"/>
        <v>8000</v>
      </c>
      <c r="T61" s="26">
        <v>50</v>
      </c>
      <c r="U61" s="15">
        <f t="shared" si="4"/>
        <v>8000</v>
      </c>
      <c r="V61" s="26">
        <v>50</v>
      </c>
      <c r="W61" s="15">
        <f t="shared" si="5"/>
        <v>8000</v>
      </c>
    </row>
    <row r="62" spans="1:25" s="59" customFormat="1" ht="23.25" customHeight="1" x14ac:dyDescent="0.25">
      <c r="A62" s="16"/>
      <c r="B62" s="24">
        <v>55</v>
      </c>
      <c r="C62" s="92" t="s">
        <v>269</v>
      </c>
      <c r="D62" s="69" t="s">
        <v>266</v>
      </c>
      <c r="E62" s="24" t="s">
        <v>28</v>
      </c>
      <c r="F62" s="16">
        <v>25</v>
      </c>
      <c r="G62" s="16" t="s">
        <v>265</v>
      </c>
      <c r="H62" s="15"/>
      <c r="I62" s="15">
        <v>70</v>
      </c>
      <c r="J62" s="15">
        <v>1000</v>
      </c>
      <c r="K62" s="15">
        <v>1000</v>
      </c>
      <c r="L62" s="16">
        <v>20</v>
      </c>
      <c r="M62" s="15">
        <f t="shared" si="0"/>
        <v>980</v>
      </c>
      <c r="N62" s="17">
        <v>20</v>
      </c>
      <c r="O62" s="15">
        <f t="shared" si="8"/>
        <v>19600</v>
      </c>
      <c r="P62" s="26">
        <v>30</v>
      </c>
      <c r="Q62" s="15">
        <f t="shared" si="2"/>
        <v>600</v>
      </c>
      <c r="R62" s="26">
        <v>400</v>
      </c>
      <c r="S62" s="15">
        <f t="shared" si="3"/>
        <v>8000</v>
      </c>
      <c r="T62" s="26">
        <v>400</v>
      </c>
      <c r="U62" s="15">
        <f t="shared" si="4"/>
        <v>8000</v>
      </c>
      <c r="V62" s="26">
        <v>150</v>
      </c>
      <c r="W62" s="15">
        <f t="shared" si="5"/>
        <v>3000</v>
      </c>
      <c r="Y62" s="137"/>
    </row>
    <row r="63" spans="1:25" ht="23.25" customHeight="1" x14ac:dyDescent="0.25">
      <c r="A63" s="94"/>
      <c r="B63" s="95"/>
      <c r="C63" s="95"/>
      <c r="D63" s="95" t="s">
        <v>136</v>
      </c>
      <c r="E63" s="95"/>
      <c r="F63" s="95"/>
      <c r="G63" s="95"/>
      <c r="H63" s="27"/>
      <c r="I63" s="27"/>
      <c r="J63" s="27"/>
      <c r="K63" s="27"/>
      <c r="L63" s="96"/>
      <c r="M63" s="27">
        <f t="shared" si="0"/>
        <v>0</v>
      </c>
      <c r="N63" s="95"/>
      <c r="O63" s="27">
        <f t="shared" si="6"/>
        <v>0</v>
      </c>
      <c r="P63" s="97"/>
      <c r="Q63" s="27">
        <f t="shared" si="2"/>
        <v>0</v>
      </c>
      <c r="R63" s="97"/>
      <c r="S63" s="27">
        <f t="shared" si="3"/>
        <v>0</v>
      </c>
      <c r="T63" s="97"/>
      <c r="U63" s="27">
        <f t="shared" si="4"/>
        <v>0</v>
      </c>
      <c r="V63" s="97"/>
      <c r="W63" s="27">
        <f t="shared" si="5"/>
        <v>0</v>
      </c>
      <c r="Y63" s="59"/>
    </row>
    <row r="64" spans="1:25" ht="23.25" customHeight="1" x14ac:dyDescent="0.25">
      <c r="A64" s="16"/>
      <c r="B64" s="24">
        <v>56</v>
      </c>
      <c r="C64" s="98" t="s">
        <v>137</v>
      </c>
      <c r="D64" s="68" t="s">
        <v>138</v>
      </c>
      <c r="E64" s="29" t="s">
        <v>25</v>
      </c>
      <c r="F64" s="16">
        <v>1</v>
      </c>
      <c r="G64" s="16" t="s">
        <v>59</v>
      </c>
      <c r="H64" s="15">
        <v>5</v>
      </c>
      <c r="I64" s="15">
        <v>5</v>
      </c>
      <c r="J64" s="15">
        <v>5</v>
      </c>
      <c r="K64" s="15">
        <v>5</v>
      </c>
      <c r="L64" s="15">
        <v>1</v>
      </c>
      <c r="M64" s="15">
        <f t="shared" si="0"/>
        <v>4</v>
      </c>
      <c r="N64" s="17">
        <v>780</v>
      </c>
      <c r="O64" s="15">
        <f>+N64*M64</f>
        <v>3120</v>
      </c>
      <c r="P64" s="26">
        <v>1</v>
      </c>
      <c r="Q64" s="15">
        <f t="shared" si="2"/>
        <v>780</v>
      </c>
      <c r="R64" s="26">
        <v>1</v>
      </c>
      <c r="S64" s="15">
        <f t="shared" si="3"/>
        <v>780</v>
      </c>
      <c r="T64" s="26">
        <v>1</v>
      </c>
      <c r="U64" s="15">
        <f t="shared" si="4"/>
        <v>780</v>
      </c>
      <c r="V64" s="26">
        <v>1</v>
      </c>
      <c r="W64" s="15">
        <f t="shared" si="5"/>
        <v>780</v>
      </c>
      <c r="Y64" s="59"/>
    </row>
    <row r="65" spans="1:26" ht="23.25" customHeight="1" x14ac:dyDescent="0.25">
      <c r="A65" s="16"/>
      <c r="B65" s="16">
        <v>57</v>
      </c>
      <c r="C65" s="28" t="s">
        <v>139</v>
      </c>
      <c r="D65" s="66" t="s">
        <v>140</v>
      </c>
      <c r="E65" s="16" t="s">
        <v>25</v>
      </c>
      <c r="F65" s="16">
        <v>1</v>
      </c>
      <c r="G65" s="16" t="s">
        <v>59</v>
      </c>
      <c r="H65" s="15">
        <v>12</v>
      </c>
      <c r="I65" s="15">
        <v>12</v>
      </c>
      <c r="J65" s="15">
        <v>12</v>
      </c>
      <c r="K65" s="15">
        <v>12</v>
      </c>
      <c r="L65" s="15">
        <v>1</v>
      </c>
      <c r="M65" s="15">
        <f t="shared" si="0"/>
        <v>11</v>
      </c>
      <c r="N65" s="17">
        <v>790</v>
      </c>
      <c r="O65" s="15">
        <f t="shared" ref="O65:O66" si="9">+N65*M65</f>
        <v>8690</v>
      </c>
      <c r="P65" s="26">
        <v>2</v>
      </c>
      <c r="Q65" s="15">
        <f t="shared" si="2"/>
        <v>1580</v>
      </c>
      <c r="R65" s="26">
        <v>3</v>
      </c>
      <c r="S65" s="15">
        <f t="shared" si="3"/>
        <v>2370</v>
      </c>
      <c r="T65" s="26">
        <v>3</v>
      </c>
      <c r="U65" s="15">
        <f t="shared" si="4"/>
        <v>2370</v>
      </c>
      <c r="V65" s="26">
        <v>3</v>
      </c>
      <c r="W65" s="15">
        <f t="shared" si="5"/>
        <v>2370</v>
      </c>
      <c r="Y65" s="59"/>
    </row>
    <row r="66" spans="1:26" ht="23.25" customHeight="1" x14ac:dyDescent="0.25">
      <c r="A66" s="16"/>
      <c r="B66" s="24">
        <v>58</v>
      </c>
      <c r="C66" s="98" t="s">
        <v>141</v>
      </c>
      <c r="D66" s="66" t="s">
        <v>142</v>
      </c>
      <c r="E66" s="29" t="s">
        <v>75</v>
      </c>
      <c r="F66" s="16">
        <v>1</v>
      </c>
      <c r="G66" s="16" t="s">
        <v>59</v>
      </c>
      <c r="H66" s="15">
        <v>1</v>
      </c>
      <c r="I66" s="15">
        <v>1</v>
      </c>
      <c r="J66" s="15">
        <v>1</v>
      </c>
      <c r="K66" s="15">
        <v>1</v>
      </c>
      <c r="L66" s="15">
        <v>0</v>
      </c>
      <c r="M66" s="15">
        <f t="shared" si="0"/>
        <v>1</v>
      </c>
      <c r="N66" s="17">
        <v>650</v>
      </c>
      <c r="O66" s="15">
        <f t="shared" si="9"/>
        <v>650</v>
      </c>
      <c r="P66" s="26">
        <v>0</v>
      </c>
      <c r="Q66" s="15">
        <f t="shared" si="2"/>
        <v>0</v>
      </c>
      <c r="R66" s="26">
        <v>0</v>
      </c>
      <c r="S66" s="15">
        <f t="shared" si="3"/>
        <v>0</v>
      </c>
      <c r="T66" s="26">
        <v>0</v>
      </c>
      <c r="U66" s="15">
        <f t="shared" si="4"/>
        <v>0</v>
      </c>
      <c r="V66" s="26">
        <v>1</v>
      </c>
      <c r="W66" s="15">
        <f t="shared" si="5"/>
        <v>650</v>
      </c>
      <c r="Y66" s="59"/>
    </row>
    <row r="67" spans="1:26" ht="23.25" customHeight="1" x14ac:dyDescent="0.25">
      <c r="A67" s="30"/>
      <c r="B67" s="31"/>
      <c r="C67" s="31"/>
      <c r="D67" s="31" t="s">
        <v>143</v>
      </c>
      <c r="E67" s="31"/>
      <c r="F67" s="31"/>
      <c r="G67" s="31"/>
      <c r="H67" s="27"/>
      <c r="I67" s="27"/>
      <c r="J67" s="27"/>
      <c r="K67" s="27"/>
      <c r="L67" s="32"/>
      <c r="M67" s="27">
        <f t="shared" si="0"/>
        <v>0</v>
      </c>
      <c r="N67" s="31"/>
      <c r="O67" s="27">
        <f t="shared" si="6"/>
        <v>0</v>
      </c>
      <c r="P67" s="33"/>
      <c r="Q67" s="27">
        <f t="shared" si="2"/>
        <v>0</v>
      </c>
      <c r="R67" s="33"/>
      <c r="S67" s="27">
        <f t="shared" si="3"/>
        <v>0</v>
      </c>
      <c r="T67" s="33"/>
      <c r="U67" s="27">
        <f t="shared" si="4"/>
        <v>0</v>
      </c>
      <c r="V67" s="33"/>
      <c r="W67" s="27">
        <f t="shared" si="5"/>
        <v>0</v>
      </c>
      <c r="Y67" s="59"/>
    </row>
    <row r="68" spans="1:26" ht="23.25" customHeight="1" x14ac:dyDescent="0.25">
      <c r="A68" s="16"/>
      <c r="B68" s="24">
        <v>59</v>
      </c>
      <c r="C68" s="98" t="s">
        <v>144</v>
      </c>
      <c r="D68" s="70" t="s">
        <v>145</v>
      </c>
      <c r="E68" s="16" t="s">
        <v>75</v>
      </c>
      <c r="F68" s="16">
        <v>1</v>
      </c>
      <c r="G68" s="16" t="s">
        <v>59</v>
      </c>
      <c r="H68" s="15">
        <v>30</v>
      </c>
      <c r="I68" s="15">
        <v>30</v>
      </c>
      <c r="J68" s="15">
        <v>30</v>
      </c>
      <c r="K68" s="15">
        <v>30</v>
      </c>
      <c r="L68" s="15">
        <v>2</v>
      </c>
      <c r="M68" s="15">
        <f t="shared" si="0"/>
        <v>28</v>
      </c>
      <c r="N68" s="17">
        <v>650</v>
      </c>
      <c r="O68" s="15">
        <f>+N68*M68</f>
        <v>18200</v>
      </c>
      <c r="P68" s="26">
        <v>7</v>
      </c>
      <c r="Q68" s="15">
        <f t="shared" si="2"/>
        <v>4550</v>
      </c>
      <c r="R68" s="26">
        <v>7</v>
      </c>
      <c r="S68" s="15">
        <f t="shared" si="3"/>
        <v>4550</v>
      </c>
      <c r="T68" s="26">
        <v>7</v>
      </c>
      <c r="U68" s="15">
        <f t="shared" si="4"/>
        <v>4550</v>
      </c>
      <c r="V68" s="26">
        <v>7</v>
      </c>
      <c r="W68" s="15">
        <f t="shared" si="5"/>
        <v>4550</v>
      </c>
      <c r="Y68" s="59"/>
    </row>
    <row r="69" spans="1:26" ht="23.25" customHeight="1" x14ac:dyDescent="0.25">
      <c r="A69" s="16"/>
      <c r="B69" s="24">
        <v>60</v>
      </c>
      <c r="C69" s="98" t="s">
        <v>146</v>
      </c>
      <c r="D69" s="70" t="s">
        <v>147</v>
      </c>
      <c r="E69" s="16" t="s">
        <v>28</v>
      </c>
      <c r="F69" s="16">
        <v>1</v>
      </c>
      <c r="G69" s="16" t="s">
        <v>59</v>
      </c>
      <c r="H69" s="15">
        <v>10</v>
      </c>
      <c r="I69" s="15">
        <v>10</v>
      </c>
      <c r="J69" s="15">
        <v>12</v>
      </c>
      <c r="K69" s="15">
        <v>12</v>
      </c>
      <c r="L69" s="15">
        <v>2</v>
      </c>
      <c r="M69" s="15">
        <f t="shared" si="0"/>
        <v>10</v>
      </c>
      <c r="N69" s="17">
        <v>1700</v>
      </c>
      <c r="O69" s="15">
        <f t="shared" ref="O69:O70" si="10">+N69*M69</f>
        <v>17000</v>
      </c>
      <c r="P69" s="26">
        <v>2</v>
      </c>
      <c r="Q69" s="15">
        <f t="shared" si="2"/>
        <v>3400</v>
      </c>
      <c r="R69" s="26">
        <v>3</v>
      </c>
      <c r="S69" s="15">
        <f t="shared" si="3"/>
        <v>5100</v>
      </c>
      <c r="T69" s="26">
        <v>2</v>
      </c>
      <c r="U69" s="15">
        <f t="shared" si="4"/>
        <v>3400</v>
      </c>
      <c r="V69" s="26">
        <v>3</v>
      </c>
      <c r="W69" s="15">
        <f t="shared" si="5"/>
        <v>5100</v>
      </c>
      <c r="Y69" s="59"/>
    </row>
    <row r="70" spans="1:26" s="59" customFormat="1" ht="23.25" customHeight="1" x14ac:dyDescent="0.25">
      <c r="A70" s="16"/>
      <c r="B70" s="24">
        <v>61</v>
      </c>
      <c r="C70" s="98" t="s">
        <v>148</v>
      </c>
      <c r="D70" s="67" t="s">
        <v>149</v>
      </c>
      <c r="E70" s="34" t="s">
        <v>28</v>
      </c>
      <c r="F70" s="16">
        <v>1</v>
      </c>
      <c r="G70" s="16" t="s">
        <v>59</v>
      </c>
      <c r="H70" s="15">
        <v>14</v>
      </c>
      <c r="I70" s="15">
        <v>14</v>
      </c>
      <c r="J70" s="15">
        <v>15</v>
      </c>
      <c r="K70" s="15">
        <v>15</v>
      </c>
      <c r="L70" s="15">
        <v>2</v>
      </c>
      <c r="M70" s="15">
        <f t="shared" si="0"/>
        <v>13</v>
      </c>
      <c r="N70" s="17">
        <v>3600</v>
      </c>
      <c r="O70" s="15">
        <f t="shared" si="10"/>
        <v>46800</v>
      </c>
      <c r="P70" s="26">
        <v>2</v>
      </c>
      <c r="Q70" s="15">
        <f t="shared" si="2"/>
        <v>7200</v>
      </c>
      <c r="R70" s="26">
        <v>4</v>
      </c>
      <c r="S70" s="15">
        <f t="shared" si="3"/>
        <v>14400</v>
      </c>
      <c r="T70" s="26">
        <v>3</v>
      </c>
      <c r="U70" s="15">
        <f t="shared" si="4"/>
        <v>10800</v>
      </c>
      <c r="V70" s="26">
        <v>4</v>
      </c>
      <c r="W70" s="15">
        <f t="shared" si="5"/>
        <v>14400</v>
      </c>
    </row>
    <row r="71" spans="1:26" ht="23.25" customHeight="1" x14ac:dyDescent="0.25">
      <c r="A71" s="91"/>
      <c r="B71" s="65"/>
      <c r="C71" s="65"/>
      <c r="D71" s="65" t="s">
        <v>150</v>
      </c>
      <c r="E71" s="65"/>
      <c r="F71" s="65"/>
      <c r="G71" s="65"/>
      <c r="H71" s="27"/>
      <c r="I71" s="27"/>
      <c r="J71" s="27"/>
      <c r="K71" s="27"/>
      <c r="L71" s="27"/>
      <c r="M71" s="27">
        <f t="shared" si="0"/>
        <v>0</v>
      </c>
      <c r="N71" s="65"/>
      <c r="O71" s="27">
        <f t="shared" si="6"/>
        <v>0</v>
      </c>
      <c r="P71" s="93"/>
      <c r="Q71" s="27">
        <f t="shared" si="2"/>
        <v>0</v>
      </c>
      <c r="R71" s="93"/>
      <c r="S71" s="27">
        <f t="shared" si="3"/>
        <v>0</v>
      </c>
      <c r="T71" s="93"/>
      <c r="U71" s="27">
        <f t="shared" si="4"/>
        <v>0</v>
      </c>
      <c r="V71" s="93"/>
      <c r="W71" s="27">
        <f t="shared" si="5"/>
        <v>0</v>
      </c>
      <c r="Y71" s="59"/>
    </row>
    <row r="72" spans="1:26" s="59" customFormat="1" ht="23.25" customHeight="1" x14ac:dyDescent="0.25">
      <c r="A72" s="16"/>
      <c r="B72" s="16">
        <v>62</v>
      </c>
      <c r="C72" s="92" t="s">
        <v>151</v>
      </c>
      <c r="D72" s="68" t="s">
        <v>152</v>
      </c>
      <c r="E72" s="29" t="s">
        <v>25</v>
      </c>
      <c r="F72" s="16">
        <v>1</v>
      </c>
      <c r="G72" s="16" t="s">
        <v>59</v>
      </c>
      <c r="H72" s="15">
        <v>10000</v>
      </c>
      <c r="I72" s="15">
        <v>10000</v>
      </c>
      <c r="J72" s="15">
        <v>30000</v>
      </c>
      <c r="K72" s="15">
        <v>30000</v>
      </c>
      <c r="L72" s="15">
        <v>1000</v>
      </c>
      <c r="M72" s="15">
        <f t="shared" ref="M72:M76" si="11">K72-L72</f>
        <v>29000</v>
      </c>
      <c r="N72" s="17">
        <v>4.9000000000000004</v>
      </c>
      <c r="O72" s="15">
        <f>+N72*M72</f>
        <v>142100</v>
      </c>
      <c r="P72" s="35">
        <v>7250</v>
      </c>
      <c r="Q72" s="15">
        <f t="shared" ref="Q72:Q76" si="12">P72*N72</f>
        <v>35525</v>
      </c>
      <c r="R72" s="35">
        <v>7250</v>
      </c>
      <c r="S72" s="15">
        <f t="shared" ref="S72:S76" si="13">R72*N72</f>
        <v>35525</v>
      </c>
      <c r="T72" s="35">
        <v>7250</v>
      </c>
      <c r="U72" s="15">
        <f t="shared" ref="U72:U76" si="14">T72*N72</f>
        <v>35525</v>
      </c>
      <c r="V72" s="35">
        <v>7250</v>
      </c>
      <c r="W72" s="15">
        <f t="shared" ref="W72:W76" si="15">V72*N72</f>
        <v>35525</v>
      </c>
    </row>
    <row r="73" spans="1:26" ht="23.25" customHeight="1" x14ac:dyDescent="0.25">
      <c r="A73" s="91"/>
      <c r="B73" s="16">
        <v>63</v>
      </c>
      <c r="C73" s="92" t="s">
        <v>194</v>
      </c>
      <c r="D73" s="16" t="s">
        <v>172</v>
      </c>
      <c r="E73" s="16" t="s">
        <v>25</v>
      </c>
      <c r="F73" s="16">
        <v>100</v>
      </c>
      <c r="G73" s="16" t="s">
        <v>59</v>
      </c>
      <c r="H73" s="15">
        <v>40</v>
      </c>
      <c r="I73" s="15">
        <v>40</v>
      </c>
      <c r="J73" s="15">
        <v>40</v>
      </c>
      <c r="K73" s="15">
        <v>40</v>
      </c>
      <c r="L73" s="15">
        <v>5</v>
      </c>
      <c r="M73" s="15">
        <f t="shared" si="11"/>
        <v>35</v>
      </c>
      <c r="N73" s="16">
        <v>1000</v>
      </c>
      <c r="O73" s="15">
        <f t="shared" ref="O73:O76" si="16">+N73*M73</f>
        <v>35000</v>
      </c>
      <c r="P73" s="35">
        <v>5</v>
      </c>
      <c r="Q73" s="15">
        <f t="shared" si="12"/>
        <v>5000</v>
      </c>
      <c r="R73" s="35">
        <v>10</v>
      </c>
      <c r="S73" s="15">
        <f t="shared" si="13"/>
        <v>10000</v>
      </c>
      <c r="T73" s="35">
        <v>5</v>
      </c>
      <c r="U73" s="15">
        <f t="shared" si="14"/>
        <v>5000</v>
      </c>
      <c r="V73" s="35">
        <v>15</v>
      </c>
      <c r="W73" s="15">
        <f t="shared" si="15"/>
        <v>15000</v>
      </c>
      <c r="Y73" s="59"/>
    </row>
    <row r="74" spans="1:26" ht="23.25" customHeight="1" x14ac:dyDescent="0.25">
      <c r="A74" s="91"/>
      <c r="B74" s="16">
        <v>64</v>
      </c>
      <c r="C74" s="92" t="s">
        <v>195</v>
      </c>
      <c r="D74" s="16" t="s">
        <v>173</v>
      </c>
      <c r="E74" s="16" t="s">
        <v>25</v>
      </c>
      <c r="F74" s="16">
        <v>100</v>
      </c>
      <c r="G74" s="16" t="s">
        <v>59</v>
      </c>
      <c r="H74" s="15">
        <v>40</v>
      </c>
      <c r="I74" s="15">
        <v>40</v>
      </c>
      <c r="J74" s="15">
        <v>40</v>
      </c>
      <c r="K74" s="15">
        <v>40</v>
      </c>
      <c r="L74" s="15">
        <v>0</v>
      </c>
      <c r="M74" s="15">
        <f t="shared" si="11"/>
        <v>40</v>
      </c>
      <c r="N74" s="16">
        <v>100</v>
      </c>
      <c r="O74" s="15">
        <f t="shared" si="16"/>
        <v>4000</v>
      </c>
      <c r="P74" s="35">
        <v>10</v>
      </c>
      <c r="Q74" s="15">
        <f t="shared" si="12"/>
        <v>1000</v>
      </c>
      <c r="R74" s="35">
        <v>10</v>
      </c>
      <c r="S74" s="15">
        <f t="shared" si="13"/>
        <v>1000</v>
      </c>
      <c r="T74" s="35">
        <v>10</v>
      </c>
      <c r="U74" s="15">
        <f t="shared" si="14"/>
        <v>1000</v>
      </c>
      <c r="V74" s="35">
        <v>10</v>
      </c>
      <c r="W74" s="15">
        <f t="shared" si="15"/>
        <v>1000</v>
      </c>
      <c r="Y74" s="59"/>
    </row>
    <row r="75" spans="1:26" s="59" customFormat="1" ht="23.25" customHeight="1" x14ac:dyDescent="0.25">
      <c r="A75" s="91"/>
      <c r="B75" s="16">
        <v>65</v>
      </c>
      <c r="C75" s="92" t="s">
        <v>271</v>
      </c>
      <c r="D75" s="16" t="s">
        <v>272</v>
      </c>
      <c r="E75" s="16" t="s">
        <v>25</v>
      </c>
      <c r="F75" s="16">
        <v>1</v>
      </c>
      <c r="G75" s="16" t="s">
        <v>59</v>
      </c>
      <c r="H75" s="15">
        <v>0</v>
      </c>
      <c r="I75" s="15">
        <v>0</v>
      </c>
      <c r="J75" s="15">
        <v>4</v>
      </c>
      <c r="K75" s="15">
        <v>5</v>
      </c>
      <c r="L75" s="15">
        <v>1</v>
      </c>
      <c r="M75" s="15">
        <f t="shared" si="11"/>
        <v>4</v>
      </c>
      <c r="N75" s="16">
        <v>4000</v>
      </c>
      <c r="O75" s="15">
        <f t="shared" si="16"/>
        <v>16000</v>
      </c>
      <c r="P75" s="35">
        <v>1</v>
      </c>
      <c r="Q75" s="15">
        <f t="shared" si="12"/>
        <v>4000</v>
      </c>
      <c r="R75" s="35">
        <v>1</v>
      </c>
      <c r="S75" s="15">
        <f t="shared" si="13"/>
        <v>4000</v>
      </c>
      <c r="T75" s="35">
        <v>1</v>
      </c>
      <c r="U75" s="15">
        <f t="shared" si="14"/>
        <v>4000</v>
      </c>
      <c r="V75" s="35">
        <v>1</v>
      </c>
      <c r="W75" s="15">
        <f t="shared" si="15"/>
        <v>4000</v>
      </c>
    </row>
    <row r="76" spans="1:26" ht="23.25" customHeight="1" x14ac:dyDescent="0.25">
      <c r="A76" s="16"/>
      <c r="B76" s="16">
        <v>66</v>
      </c>
      <c r="C76" s="92" t="s">
        <v>153</v>
      </c>
      <c r="D76" s="66" t="s">
        <v>167</v>
      </c>
      <c r="E76" s="29" t="s">
        <v>25</v>
      </c>
      <c r="F76" s="16">
        <v>1</v>
      </c>
      <c r="G76" s="16" t="s">
        <v>59</v>
      </c>
      <c r="H76" s="15">
        <v>20</v>
      </c>
      <c r="I76" s="15">
        <v>20</v>
      </c>
      <c r="J76" s="15">
        <v>40</v>
      </c>
      <c r="K76" s="15">
        <v>40</v>
      </c>
      <c r="L76" s="15">
        <v>4</v>
      </c>
      <c r="M76" s="15">
        <f t="shared" si="11"/>
        <v>36</v>
      </c>
      <c r="N76" s="17">
        <v>2996</v>
      </c>
      <c r="O76" s="15">
        <f t="shared" si="16"/>
        <v>107856</v>
      </c>
      <c r="P76" s="35">
        <v>9</v>
      </c>
      <c r="Q76" s="15">
        <f t="shared" si="12"/>
        <v>26964</v>
      </c>
      <c r="R76" s="35">
        <v>9</v>
      </c>
      <c r="S76" s="15">
        <f t="shared" si="13"/>
        <v>26964</v>
      </c>
      <c r="T76" s="35">
        <v>9</v>
      </c>
      <c r="U76" s="15">
        <f t="shared" si="14"/>
        <v>26964</v>
      </c>
      <c r="V76" s="35">
        <v>9</v>
      </c>
      <c r="W76" s="15">
        <f t="shared" si="15"/>
        <v>26964</v>
      </c>
      <c r="Y76" s="59"/>
    </row>
    <row r="77" spans="1:26" ht="23.25" customHeight="1" x14ac:dyDescent="0.25">
      <c r="A77" s="59"/>
      <c r="B77" s="43"/>
      <c r="C77" s="44"/>
      <c r="D77" s="44"/>
      <c r="E77" s="45"/>
      <c r="F77" s="44"/>
      <c r="G77" s="44"/>
      <c r="H77" s="46"/>
      <c r="I77" s="46"/>
      <c r="J77" s="46"/>
      <c r="K77" s="20"/>
      <c r="L77" s="20"/>
      <c r="M77" s="20"/>
      <c r="N77" s="21"/>
      <c r="O77" s="49">
        <f>+Q77+S77+U77+W77</f>
        <v>2157852</v>
      </c>
      <c r="P77" s="50"/>
      <c r="Q77" s="50">
        <f>SUM(Q7:Q76)</f>
        <v>691428</v>
      </c>
      <c r="R77" s="15"/>
      <c r="S77" s="50">
        <f>SUM(S7:S76)</f>
        <v>494033</v>
      </c>
      <c r="T77" s="50"/>
      <c r="U77" s="50">
        <f>SUM(U7:U76)</f>
        <v>476043</v>
      </c>
      <c r="V77" s="15"/>
      <c r="W77" s="50">
        <f>SUM(W7:W76)</f>
        <v>496348</v>
      </c>
      <c r="Y77" s="59"/>
    </row>
    <row r="78" spans="1:26" ht="23.25" customHeight="1" x14ac:dyDescent="0.25">
      <c r="A78" s="59"/>
      <c r="B78" s="51"/>
      <c r="C78" s="52"/>
      <c r="D78" s="52"/>
      <c r="E78" s="53"/>
      <c r="F78" s="52"/>
      <c r="G78" s="52"/>
      <c r="H78" s="54"/>
      <c r="I78" s="22" t="s">
        <v>154</v>
      </c>
      <c r="J78" s="54"/>
      <c r="K78" s="54"/>
      <c r="L78" s="22"/>
      <c r="M78" s="23"/>
      <c r="N78" s="55"/>
      <c r="O78" s="78" t="str">
        <f>BAHTTEXT(O77)</f>
        <v>สองล้านหนึ่งแสนห้าหมื่นเจ็ดพันแปดร้อยห้าสิบสองบาทถ้วน</v>
      </c>
      <c r="P78" s="55"/>
      <c r="Q78" s="52"/>
      <c r="R78" s="53"/>
      <c r="S78" s="52"/>
      <c r="T78" s="52"/>
      <c r="U78" s="52"/>
      <c r="V78" s="53"/>
      <c r="W78" s="79"/>
      <c r="Y78" s="137"/>
      <c r="Z78" s="137"/>
    </row>
    <row r="79" spans="1:26" s="59" customFormat="1" ht="23.25" customHeight="1" x14ac:dyDescent="0.25">
      <c r="B79" s="60"/>
      <c r="C79" s="60"/>
      <c r="D79" s="60"/>
      <c r="E79" s="42"/>
      <c r="F79" s="60"/>
      <c r="G79" s="60"/>
      <c r="H79" s="56"/>
      <c r="I79" s="56"/>
      <c r="J79" s="56"/>
      <c r="K79" s="56"/>
      <c r="L79" s="56"/>
      <c r="M79" s="56"/>
      <c r="N79" s="57"/>
      <c r="O79" s="58"/>
      <c r="P79" s="57"/>
      <c r="Q79" s="60"/>
      <c r="R79" s="42"/>
      <c r="S79" s="60"/>
      <c r="T79" s="60"/>
      <c r="U79" s="60"/>
      <c r="V79" s="42"/>
      <c r="W79" s="60"/>
    </row>
    <row r="80" spans="1:26" s="85" customFormat="1" ht="23.25" customHeight="1" x14ac:dyDescent="0.25">
      <c r="B80" s="61"/>
      <c r="C80" s="62"/>
      <c r="D80" s="71"/>
      <c r="H80" s="63"/>
      <c r="I80" s="63"/>
      <c r="J80" s="56"/>
      <c r="K80" s="56"/>
      <c r="L80" s="56"/>
      <c r="M80" s="56"/>
      <c r="N80" s="42"/>
      <c r="O80" s="64"/>
      <c r="Q80" s="42"/>
      <c r="S80" s="42"/>
      <c r="U80" s="42"/>
      <c r="W80" s="42"/>
      <c r="X80" s="87"/>
    </row>
    <row r="81" spans="1:23" s="85" customFormat="1" ht="23.25" customHeight="1" x14ac:dyDescent="0.25">
      <c r="A81" s="155" t="s">
        <v>174</v>
      </c>
      <c r="B81" s="155"/>
      <c r="C81" s="155"/>
      <c r="D81" s="155"/>
      <c r="G81" s="155" t="s">
        <v>175</v>
      </c>
      <c r="H81" s="155"/>
      <c r="I81" s="155"/>
      <c r="J81" s="56"/>
      <c r="K81" s="56"/>
      <c r="L81" s="56"/>
      <c r="M81" s="155" t="s">
        <v>176</v>
      </c>
      <c r="N81" s="155"/>
      <c r="O81" s="155"/>
      <c r="Q81" s="57"/>
      <c r="T81" s="155" t="s">
        <v>177</v>
      </c>
      <c r="U81" s="155"/>
      <c r="V81" s="155"/>
      <c r="W81" s="42"/>
    </row>
    <row r="82" spans="1:23" s="85" customFormat="1" ht="18" customHeight="1" x14ac:dyDescent="0.25">
      <c r="A82" s="155" t="s">
        <v>182</v>
      </c>
      <c r="B82" s="155"/>
      <c r="C82" s="155"/>
      <c r="D82" s="155"/>
      <c r="F82" s="86"/>
      <c r="G82" s="156" t="s">
        <v>188</v>
      </c>
      <c r="H82" s="156"/>
      <c r="I82" s="156"/>
      <c r="J82" s="56"/>
      <c r="K82" s="56"/>
      <c r="L82" s="56"/>
      <c r="M82" s="156" t="s">
        <v>189</v>
      </c>
      <c r="N82" s="156"/>
      <c r="O82" s="156"/>
      <c r="Q82" s="57"/>
      <c r="S82" s="86"/>
      <c r="T82" s="156" t="s">
        <v>186</v>
      </c>
      <c r="U82" s="156"/>
      <c r="V82" s="156"/>
    </row>
    <row r="83" spans="1:23" s="85" customFormat="1" ht="17.25" customHeight="1" x14ac:dyDescent="0.25">
      <c r="A83" s="155" t="s">
        <v>187</v>
      </c>
      <c r="B83" s="155"/>
      <c r="C83" s="155"/>
      <c r="D83" s="155"/>
      <c r="F83" s="86"/>
      <c r="G83" s="156" t="s">
        <v>183</v>
      </c>
      <c r="H83" s="156"/>
      <c r="I83" s="156"/>
      <c r="J83" s="72"/>
      <c r="K83" s="56"/>
      <c r="L83" s="56"/>
      <c r="M83" s="156" t="s">
        <v>178</v>
      </c>
      <c r="N83" s="156"/>
      <c r="O83" s="156"/>
      <c r="Q83" s="86"/>
      <c r="T83" s="155" t="s">
        <v>179</v>
      </c>
      <c r="U83" s="155"/>
      <c r="V83" s="155"/>
    </row>
    <row r="84" spans="1:23" s="85" customFormat="1" ht="16.5" customHeight="1" x14ac:dyDescent="0.25">
      <c r="A84" s="155" t="s">
        <v>184</v>
      </c>
      <c r="B84" s="155"/>
      <c r="C84" s="155"/>
      <c r="D84" s="155"/>
      <c r="E84" s="99"/>
      <c r="F84" s="100"/>
      <c r="G84" s="156" t="s">
        <v>185</v>
      </c>
      <c r="H84" s="156"/>
      <c r="I84" s="156"/>
      <c r="J84" s="72"/>
      <c r="K84" s="56"/>
      <c r="L84" s="56"/>
      <c r="M84" s="155" t="s">
        <v>180</v>
      </c>
      <c r="N84" s="155"/>
      <c r="O84" s="155"/>
      <c r="P84" s="99"/>
      <c r="Q84" s="100"/>
      <c r="R84" s="99"/>
      <c r="S84" s="99"/>
      <c r="T84" s="155" t="s">
        <v>181</v>
      </c>
      <c r="U84" s="155"/>
      <c r="V84" s="155"/>
    </row>
    <row r="85" spans="1:23" s="59" customFormat="1" ht="23.25" customHeight="1" x14ac:dyDescent="0.25">
      <c r="A85" s="99"/>
      <c r="B85" s="99"/>
      <c r="C85" s="99"/>
      <c r="D85" s="99"/>
      <c r="E85" s="42"/>
      <c r="F85" s="99"/>
      <c r="G85" s="99"/>
      <c r="H85" s="56"/>
      <c r="I85" s="56"/>
      <c r="J85" s="56"/>
      <c r="K85" s="56"/>
      <c r="L85" s="56"/>
      <c r="M85" s="56"/>
      <c r="N85" s="57"/>
      <c r="O85" s="87"/>
      <c r="P85" s="57"/>
      <c r="Q85" s="87"/>
      <c r="R85" s="87"/>
      <c r="S85" s="87"/>
      <c r="T85" s="87"/>
      <c r="U85" s="87"/>
      <c r="V85" s="87"/>
      <c r="W85" s="87"/>
    </row>
    <row r="86" spans="1:23" s="59" customFormat="1" ht="23.25" customHeight="1" x14ac:dyDescent="0.25">
      <c r="A86" s="99"/>
      <c r="B86" s="99"/>
      <c r="C86" s="99"/>
      <c r="D86" s="99"/>
      <c r="E86" s="42"/>
      <c r="F86" s="99"/>
      <c r="G86" s="99"/>
      <c r="H86" s="56"/>
      <c r="I86" s="56"/>
      <c r="J86" s="56"/>
      <c r="K86" s="56"/>
      <c r="L86" s="56"/>
      <c r="M86" s="56"/>
      <c r="N86" s="57"/>
      <c r="O86" s="58"/>
      <c r="P86" s="57"/>
      <c r="Q86" s="99"/>
      <c r="R86" s="42"/>
      <c r="S86" s="99"/>
      <c r="T86" s="99"/>
      <c r="U86" s="99"/>
      <c r="V86" s="42"/>
      <c r="W86" s="60"/>
    </row>
    <row r="87" spans="1:23" s="59" customFormat="1" ht="23.25" customHeight="1" x14ac:dyDescent="0.25">
      <c r="B87" s="60"/>
      <c r="C87" s="60"/>
      <c r="D87" s="60"/>
      <c r="E87" s="42"/>
      <c r="F87" s="60"/>
      <c r="G87" s="60"/>
      <c r="H87" s="56"/>
      <c r="I87" s="56"/>
      <c r="J87" s="56"/>
      <c r="K87" s="56"/>
      <c r="L87" s="56"/>
      <c r="M87" s="56"/>
      <c r="N87" s="57"/>
      <c r="O87" s="58"/>
      <c r="P87" s="57"/>
      <c r="Q87" s="60"/>
      <c r="R87" s="42"/>
      <c r="S87" s="60"/>
      <c r="T87" s="88"/>
      <c r="U87" s="60"/>
      <c r="V87" s="42"/>
      <c r="W87" s="60"/>
    </row>
  </sheetData>
  <sheetProtection deleteRows="0"/>
  <mergeCells count="29">
    <mergeCell ref="M81:O81"/>
    <mergeCell ref="A84:D84"/>
    <mergeCell ref="G84:I84"/>
    <mergeCell ref="M84:O84"/>
    <mergeCell ref="T84:V84"/>
    <mergeCell ref="A82:D82"/>
    <mergeCell ref="G82:I82"/>
    <mergeCell ref="M82:O82"/>
    <mergeCell ref="T82:V82"/>
    <mergeCell ref="A83:D83"/>
    <mergeCell ref="G83:I83"/>
    <mergeCell ref="M83:O83"/>
    <mergeCell ref="T83:V83"/>
    <mergeCell ref="T81:V81"/>
    <mergeCell ref="A81:D81"/>
    <mergeCell ref="G81:I81"/>
    <mergeCell ref="A1:W1"/>
    <mergeCell ref="A2:W2"/>
    <mergeCell ref="H4:J4"/>
    <mergeCell ref="H3:J3"/>
    <mergeCell ref="P3:Q3"/>
    <mergeCell ref="R3:S3"/>
    <mergeCell ref="T3:U3"/>
    <mergeCell ref="P4:Q4"/>
    <mergeCell ref="R4:S4"/>
    <mergeCell ref="T4:U4"/>
    <mergeCell ref="V4:W4"/>
    <mergeCell ref="V3:W3"/>
    <mergeCell ref="D3:D4"/>
  </mergeCells>
  <phoneticPr fontId="13" type="noConversion"/>
  <dataValidations count="3">
    <dataValidation allowBlank="1" showInputMessage="1" showErrorMessage="1" prompt="เช่น pack, กล่อง" sqref="G80 G7:G76"/>
    <dataValidation allowBlank="1" showInputMessage="1" showErrorMessage="1" prompt="หน่วยย่อยที่อยู่ใน pack หรือกล่อง เช่น test, ชิ้น, หลอด" sqref="E80 E7:E76"/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80 F7:F76">
      <formula1>1</formula1>
      <formula2>1000000</formula2>
    </dataValidation>
  </dataValidations>
  <pageMargins left="0.25" right="0.25" top="0.75" bottom="0.75" header="0.3" footer="0.3"/>
  <pageSetup paperSize="9" scale="72" fitToHeight="0" orientation="landscape" r:id="rId1"/>
  <headerFooter scaleWithDoc="0" alignWithMargins="0">
    <oddFooter xml:space="preserve">&amp;L
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54"/>
  <sheetViews>
    <sheetView tabSelected="1" topLeftCell="A4" zoomScale="70" zoomScaleNormal="70" workbookViewId="0">
      <selection activeCell="A6" sqref="A6:A7"/>
    </sheetView>
  </sheetViews>
  <sheetFormatPr defaultColWidth="9.1796875" defaultRowHeight="13" x14ac:dyDescent="0.3"/>
  <cols>
    <col min="1" max="1" width="46.81640625" style="3" customWidth="1"/>
    <col min="2" max="2" width="30.453125" style="3" customWidth="1"/>
    <col min="3" max="3" width="37" style="3" customWidth="1"/>
    <col min="4" max="4" width="34.7265625" style="3" customWidth="1"/>
    <col min="5" max="16384" width="9.1796875" style="3"/>
  </cols>
  <sheetData>
    <row r="1" spans="1:24" ht="30.5" x14ac:dyDescent="0.3">
      <c r="A1" s="159" t="s">
        <v>155</v>
      </c>
      <c r="B1" s="159"/>
      <c r="C1" s="159"/>
      <c r="D1" s="159"/>
    </row>
    <row r="2" spans="1:24" ht="30.5" x14ac:dyDescent="0.3">
      <c r="A2" s="159" t="s">
        <v>169</v>
      </c>
      <c r="B2" s="159"/>
      <c r="C2" s="159"/>
      <c r="D2" s="159"/>
    </row>
    <row r="3" spans="1:24" ht="31" thickBot="1" x14ac:dyDescent="0.35">
      <c r="A3" s="160" t="s">
        <v>274</v>
      </c>
      <c r="B3" s="160"/>
      <c r="C3" s="160"/>
      <c r="D3" s="160"/>
    </row>
    <row r="4" spans="1:24" ht="40" customHeight="1" thickBot="1" x14ac:dyDescent="0.35">
      <c r="A4" s="157" t="s">
        <v>156</v>
      </c>
      <c r="B4" s="157"/>
      <c r="C4" s="161" t="s">
        <v>157</v>
      </c>
      <c r="D4" s="162"/>
    </row>
    <row r="5" spans="1:24" ht="38" customHeight="1" thickBot="1" x14ac:dyDescent="0.35">
      <c r="A5" s="158"/>
      <c r="B5" s="158"/>
      <c r="C5" s="82" t="s">
        <v>158</v>
      </c>
      <c r="D5" s="82" t="s">
        <v>159</v>
      </c>
    </row>
    <row r="6" spans="1:24" ht="31" thickBot="1" x14ac:dyDescent="0.35">
      <c r="A6" s="157" t="s">
        <v>160</v>
      </c>
      <c r="B6" s="82" t="s">
        <v>161</v>
      </c>
      <c r="C6" s="82">
        <v>57</v>
      </c>
      <c r="D6" s="83">
        <f>'แผนจัดซื้อ เฉพาะน้ำยา'!$Q$77</f>
        <v>691428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31" thickBot="1" x14ac:dyDescent="0.35">
      <c r="A7" s="158"/>
      <c r="B7" s="82" t="s">
        <v>162</v>
      </c>
      <c r="C7" s="82"/>
      <c r="D7" s="8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ht="31" thickBot="1" x14ac:dyDescent="0.35">
      <c r="A8" s="157" t="s">
        <v>163</v>
      </c>
      <c r="B8" s="82" t="s">
        <v>161</v>
      </c>
      <c r="C8" s="82">
        <v>60</v>
      </c>
      <c r="D8" s="83">
        <f>'แผนจัดซื้อ เฉพาะน้ำยา'!$S$77</f>
        <v>494033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31" thickBot="1" x14ac:dyDescent="0.35">
      <c r="A9" s="158"/>
      <c r="B9" s="82" t="s">
        <v>162</v>
      </c>
      <c r="C9" s="82"/>
      <c r="D9" s="8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31" thickBot="1" x14ac:dyDescent="0.35">
      <c r="A10" s="157" t="s">
        <v>164</v>
      </c>
      <c r="B10" s="82" t="s">
        <v>161</v>
      </c>
      <c r="C10" s="82">
        <v>60</v>
      </c>
      <c r="D10" s="83">
        <f>'แผนจัดซื้อ เฉพาะน้ำยา'!$U$77</f>
        <v>476043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31" thickBot="1" x14ac:dyDescent="0.35">
      <c r="A11" s="158"/>
      <c r="B11" s="82" t="s">
        <v>162</v>
      </c>
      <c r="C11" s="82"/>
      <c r="D11" s="8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31" thickBot="1" x14ac:dyDescent="0.35">
      <c r="A12" s="157" t="s">
        <v>165</v>
      </c>
      <c r="B12" s="82" t="s">
        <v>161</v>
      </c>
      <c r="C12" s="82">
        <v>60</v>
      </c>
      <c r="D12" s="83">
        <f>'แผนจัดซื้อ เฉพาะน้ำยา'!$W$77</f>
        <v>496348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31" thickBot="1" x14ac:dyDescent="0.35">
      <c r="A13" s="158"/>
      <c r="B13" s="82" t="s">
        <v>162</v>
      </c>
      <c r="C13" s="82"/>
      <c r="D13" s="8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31" thickBot="1" x14ac:dyDescent="0.35">
      <c r="A14" s="84" t="s">
        <v>166</v>
      </c>
      <c r="B14" s="82"/>
      <c r="C14" s="82"/>
      <c r="D14" s="83">
        <f>'แผนจัดซื้อ เฉพาะน้ำยา'!$O$77</f>
        <v>2157852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30.5" x14ac:dyDescent="0.3">
      <c r="A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3"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8:24" x14ac:dyDescent="0.3"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8:24" x14ac:dyDescent="0.3"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8:24" x14ac:dyDescent="0.3"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8:24" x14ac:dyDescent="0.3"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8:24" x14ac:dyDescent="0.3"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8:24" x14ac:dyDescent="0.3"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8:24" x14ac:dyDescent="0.3"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8:24" x14ac:dyDescent="0.3"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8:24" x14ac:dyDescent="0.3"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8:24" x14ac:dyDescent="0.3"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8:24" x14ac:dyDescent="0.3"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8:24" x14ac:dyDescent="0.3"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8:24" x14ac:dyDescent="0.3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8:24" x14ac:dyDescent="0.3"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8:24" x14ac:dyDescent="0.3"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8:24" x14ac:dyDescent="0.3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8:24" x14ac:dyDescent="0.3"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8:24" x14ac:dyDescent="0.3"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8:24" x14ac:dyDescent="0.3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8:24" x14ac:dyDescent="0.3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8:24" x14ac:dyDescent="0.3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8:24" x14ac:dyDescent="0.3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8:24" x14ac:dyDescent="0.3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8:24" x14ac:dyDescent="0.3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8:24" x14ac:dyDescent="0.3"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8:24" x14ac:dyDescent="0.3"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8:24" x14ac:dyDescent="0.3"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8:24" x14ac:dyDescent="0.3"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8:24" x14ac:dyDescent="0.3"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8:24" x14ac:dyDescent="0.3"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8:24" x14ac:dyDescent="0.3"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8:24" x14ac:dyDescent="0.3"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8:24" x14ac:dyDescent="0.3"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8:24" x14ac:dyDescent="0.3"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8:24" x14ac:dyDescent="0.3"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8:24" x14ac:dyDescent="0.3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8:24" x14ac:dyDescent="0.3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8:24" x14ac:dyDescent="0.3"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8:24" x14ac:dyDescent="0.3"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8:24" x14ac:dyDescent="0.3"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8:24" x14ac:dyDescent="0.3"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8:24" x14ac:dyDescent="0.3"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8:24" x14ac:dyDescent="0.3"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8:24" x14ac:dyDescent="0.3"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8:24" x14ac:dyDescent="0.3"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8:24" x14ac:dyDescent="0.3"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8:24" x14ac:dyDescent="0.3"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8:24" x14ac:dyDescent="0.3"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8:24" x14ac:dyDescent="0.3"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8:24" x14ac:dyDescent="0.3"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8:24" x14ac:dyDescent="0.3"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8:24" x14ac:dyDescent="0.3"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8:24" x14ac:dyDescent="0.3"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8:24" x14ac:dyDescent="0.3"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8:24" x14ac:dyDescent="0.3"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8:24" x14ac:dyDescent="0.3"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8:24" x14ac:dyDescent="0.3"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8:24" x14ac:dyDescent="0.3"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8:24" x14ac:dyDescent="0.3"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8:24" x14ac:dyDescent="0.3"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8:24" x14ac:dyDescent="0.3"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8:24" x14ac:dyDescent="0.3"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8:24" x14ac:dyDescent="0.3"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8:24" x14ac:dyDescent="0.3"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8:24" x14ac:dyDescent="0.3"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8:24" x14ac:dyDescent="0.3"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8:24" x14ac:dyDescent="0.3"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8:24" x14ac:dyDescent="0.3"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8:24" x14ac:dyDescent="0.3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8:24" x14ac:dyDescent="0.3"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8:24" x14ac:dyDescent="0.3"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8:24" x14ac:dyDescent="0.3"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8:24" x14ac:dyDescent="0.3"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8:24" x14ac:dyDescent="0.3"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8:24" x14ac:dyDescent="0.3"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8:24" x14ac:dyDescent="0.3"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8:24" x14ac:dyDescent="0.3"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8:24" x14ac:dyDescent="0.3"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8:24" x14ac:dyDescent="0.3"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8:24" x14ac:dyDescent="0.3"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8:24" x14ac:dyDescent="0.3"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8:24" x14ac:dyDescent="0.3"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8:24" x14ac:dyDescent="0.3"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8:24" x14ac:dyDescent="0.3"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8:24" x14ac:dyDescent="0.3"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8:24" x14ac:dyDescent="0.3"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8:24" x14ac:dyDescent="0.3"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8:24" x14ac:dyDescent="0.3"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8:24" x14ac:dyDescent="0.3"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8:24" x14ac:dyDescent="0.3"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8:24" x14ac:dyDescent="0.3"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8:24" x14ac:dyDescent="0.3"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8:24" x14ac:dyDescent="0.3"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8:24" x14ac:dyDescent="0.3"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8:24" x14ac:dyDescent="0.3"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8:24" x14ac:dyDescent="0.3"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8:24" x14ac:dyDescent="0.3"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8:24" x14ac:dyDescent="0.3"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8:24" x14ac:dyDescent="0.3"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8:24" x14ac:dyDescent="0.3"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8:24" x14ac:dyDescent="0.3"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8:24" x14ac:dyDescent="0.3"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8:24" x14ac:dyDescent="0.3"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8:24" x14ac:dyDescent="0.3"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8:24" x14ac:dyDescent="0.3"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8:24" x14ac:dyDescent="0.3"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8:24" x14ac:dyDescent="0.3"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8:24" x14ac:dyDescent="0.3"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8:24" x14ac:dyDescent="0.3"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8:24" x14ac:dyDescent="0.3"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8:24" x14ac:dyDescent="0.3"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8:24" x14ac:dyDescent="0.3"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8:24" x14ac:dyDescent="0.3"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8:24" x14ac:dyDescent="0.3"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8:24" x14ac:dyDescent="0.3"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8:24" x14ac:dyDescent="0.3"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8:24" x14ac:dyDescent="0.3"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8:24" x14ac:dyDescent="0.3"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8:24" x14ac:dyDescent="0.3"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8:24" x14ac:dyDescent="0.3"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8:24" x14ac:dyDescent="0.3"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8:24" x14ac:dyDescent="0.3"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8:24" x14ac:dyDescent="0.3"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8:24" x14ac:dyDescent="0.3"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8:24" x14ac:dyDescent="0.3"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8:24" x14ac:dyDescent="0.3"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8:24" x14ac:dyDescent="0.3"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8:24" x14ac:dyDescent="0.3"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8:24" x14ac:dyDescent="0.3"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8:24" x14ac:dyDescent="0.3"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8:24" x14ac:dyDescent="0.3"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8:24" x14ac:dyDescent="0.3"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8:24" x14ac:dyDescent="0.3"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8:24" x14ac:dyDescent="0.3"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8:24" x14ac:dyDescent="0.3"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8:24" x14ac:dyDescent="0.3"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8:24" x14ac:dyDescent="0.3"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8:24" x14ac:dyDescent="0.3"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8:24" x14ac:dyDescent="0.3"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8:24" x14ac:dyDescent="0.3"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8:24" x14ac:dyDescent="0.3"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8:24" x14ac:dyDescent="0.3"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8:24" x14ac:dyDescent="0.3"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8:24" x14ac:dyDescent="0.3"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8:24" x14ac:dyDescent="0.3"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8:24" x14ac:dyDescent="0.3"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8:24" x14ac:dyDescent="0.3"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8:24" x14ac:dyDescent="0.3"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8:24" x14ac:dyDescent="0.3"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8:24" x14ac:dyDescent="0.3"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8:24" x14ac:dyDescent="0.3"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8:24" x14ac:dyDescent="0.3"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8:24" x14ac:dyDescent="0.3"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8:24" x14ac:dyDescent="0.3"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8:24" x14ac:dyDescent="0.3"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8:24" x14ac:dyDescent="0.3"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8:24" x14ac:dyDescent="0.3"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8:24" x14ac:dyDescent="0.3"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8:24" x14ac:dyDescent="0.3"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8:24" x14ac:dyDescent="0.3"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8:24" x14ac:dyDescent="0.3"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8:24" x14ac:dyDescent="0.3"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8:24" x14ac:dyDescent="0.3"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8:24" x14ac:dyDescent="0.3"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8:24" x14ac:dyDescent="0.3"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8:24" x14ac:dyDescent="0.3"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8:24" x14ac:dyDescent="0.3"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8:24" x14ac:dyDescent="0.3"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8:24" x14ac:dyDescent="0.3"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8:24" x14ac:dyDescent="0.3"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8:24" x14ac:dyDescent="0.3"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8:24" x14ac:dyDescent="0.3"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8:24" x14ac:dyDescent="0.3"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8:24" x14ac:dyDescent="0.3"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8:24" x14ac:dyDescent="0.3"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8:24" x14ac:dyDescent="0.3"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8:24" x14ac:dyDescent="0.3"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8:24" x14ac:dyDescent="0.3"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8:24" x14ac:dyDescent="0.3"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8:24" x14ac:dyDescent="0.3"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8:24" x14ac:dyDescent="0.3"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8:24" x14ac:dyDescent="0.3"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8:24" x14ac:dyDescent="0.3"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8:24" x14ac:dyDescent="0.3"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8:24" x14ac:dyDescent="0.3"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8:24" x14ac:dyDescent="0.3"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8:24" x14ac:dyDescent="0.3"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8:24" x14ac:dyDescent="0.3"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8:24" x14ac:dyDescent="0.3"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8:24" x14ac:dyDescent="0.3"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8:24" x14ac:dyDescent="0.3"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8:24" x14ac:dyDescent="0.3"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8:24" x14ac:dyDescent="0.3"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8:24" x14ac:dyDescent="0.3"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8:24" x14ac:dyDescent="0.3"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8:24" x14ac:dyDescent="0.3"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8:24" x14ac:dyDescent="0.3"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8:24" x14ac:dyDescent="0.3"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8:24" x14ac:dyDescent="0.3"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8:24" x14ac:dyDescent="0.3"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8:24" x14ac:dyDescent="0.3"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8:24" x14ac:dyDescent="0.3"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8:24" x14ac:dyDescent="0.3"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8:24" x14ac:dyDescent="0.3"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8:24" x14ac:dyDescent="0.3"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8:24" x14ac:dyDescent="0.3"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8:24" x14ac:dyDescent="0.3"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8:24" x14ac:dyDescent="0.3"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8:24" x14ac:dyDescent="0.3"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8:24" x14ac:dyDescent="0.3"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8:24" x14ac:dyDescent="0.3"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8:24" x14ac:dyDescent="0.3"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8:24" x14ac:dyDescent="0.3"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8:24" x14ac:dyDescent="0.3"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8:24" x14ac:dyDescent="0.3"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spans="8:24" x14ac:dyDescent="0.3"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spans="8:24" x14ac:dyDescent="0.3"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8:24" x14ac:dyDescent="0.3"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8:24" x14ac:dyDescent="0.3"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8:24" x14ac:dyDescent="0.3"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8:24" x14ac:dyDescent="0.3"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8:24" x14ac:dyDescent="0.3"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spans="8:24" x14ac:dyDescent="0.3"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spans="8:24" x14ac:dyDescent="0.3"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spans="8:24" x14ac:dyDescent="0.3"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spans="8:24" x14ac:dyDescent="0.3"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8:24" x14ac:dyDescent="0.3"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8:24" x14ac:dyDescent="0.3"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spans="8:24" x14ac:dyDescent="0.3"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spans="8:24" x14ac:dyDescent="0.3"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spans="8:24" x14ac:dyDescent="0.3"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spans="8:24" x14ac:dyDescent="0.3"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8:24" x14ac:dyDescent="0.3"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8:24" x14ac:dyDescent="0.3"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8:24" x14ac:dyDescent="0.3"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spans="8:24" x14ac:dyDescent="0.3"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spans="8:24" x14ac:dyDescent="0.3"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spans="8:24" x14ac:dyDescent="0.3"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spans="8:24" x14ac:dyDescent="0.3"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spans="8:24" x14ac:dyDescent="0.3"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spans="8:24" x14ac:dyDescent="0.3"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spans="8:24" x14ac:dyDescent="0.3"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spans="8:24" x14ac:dyDescent="0.3"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8:24" x14ac:dyDescent="0.3"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8:24" x14ac:dyDescent="0.3"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8:24" x14ac:dyDescent="0.3"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spans="8:24" x14ac:dyDescent="0.3"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spans="8:24" x14ac:dyDescent="0.3"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spans="8:24" x14ac:dyDescent="0.3"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spans="8:24" x14ac:dyDescent="0.3"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spans="8:24" x14ac:dyDescent="0.3"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spans="8:24" x14ac:dyDescent="0.3"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spans="8:24" x14ac:dyDescent="0.3"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spans="8:24" x14ac:dyDescent="0.3"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spans="8:24" x14ac:dyDescent="0.3"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spans="8:24" x14ac:dyDescent="0.3"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spans="8:24" x14ac:dyDescent="0.3"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spans="8:24" x14ac:dyDescent="0.3"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spans="8:24" x14ac:dyDescent="0.3"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spans="8:24" x14ac:dyDescent="0.3"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8:24" x14ac:dyDescent="0.3"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spans="8:24" x14ac:dyDescent="0.3"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spans="8:24" x14ac:dyDescent="0.3"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spans="8:24" x14ac:dyDescent="0.3"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8:24" x14ac:dyDescent="0.3"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8:24" x14ac:dyDescent="0.3"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8:24" x14ac:dyDescent="0.3"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8:24" x14ac:dyDescent="0.3"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8:24" x14ac:dyDescent="0.3"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8:24" x14ac:dyDescent="0.3"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spans="8:24" x14ac:dyDescent="0.3"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8:24" x14ac:dyDescent="0.3"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spans="8:24" x14ac:dyDescent="0.3"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spans="8:24" x14ac:dyDescent="0.3"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spans="8:24" x14ac:dyDescent="0.3"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spans="8:24" x14ac:dyDescent="0.3"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8:24" x14ac:dyDescent="0.3"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8:24" x14ac:dyDescent="0.3"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spans="8:24" x14ac:dyDescent="0.3"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8:24" x14ac:dyDescent="0.3"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8:24" x14ac:dyDescent="0.3"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8:24" x14ac:dyDescent="0.3"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8:24" x14ac:dyDescent="0.3"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8:24" x14ac:dyDescent="0.3"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8:24" x14ac:dyDescent="0.3"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8:24" x14ac:dyDescent="0.3"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8:24" x14ac:dyDescent="0.3"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8:24" x14ac:dyDescent="0.3"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8:24" x14ac:dyDescent="0.3"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8:24" x14ac:dyDescent="0.3"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8:24" x14ac:dyDescent="0.3"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8:24" x14ac:dyDescent="0.3"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8:24" x14ac:dyDescent="0.3"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8:24" x14ac:dyDescent="0.3"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8:24" x14ac:dyDescent="0.3"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8:24" x14ac:dyDescent="0.3"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8:24" x14ac:dyDescent="0.3"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8:24" x14ac:dyDescent="0.3"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8:24" x14ac:dyDescent="0.3"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8:24" x14ac:dyDescent="0.3"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spans="8:24" x14ac:dyDescent="0.3"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spans="8:24" x14ac:dyDescent="0.3"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spans="8:24" x14ac:dyDescent="0.3"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spans="8:24" x14ac:dyDescent="0.3"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spans="8:24" x14ac:dyDescent="0.3"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8:24" x14ac:dyDescent="0.3"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spans="8:24" x14ac:dyDescent="0.3"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spans="8:24" x14ac:dyDescent="0.3"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spans="8:24" x14ac:dyDescent="0.3"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spans="8:24" x14ac:dyDescent="0.3"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spans="8:24" x14ac:dyDescent="0.3"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8:24" x14ac:dyDescent="0.3"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spans="8:24" x14ac:dyDescent="0.3"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8:24" x14ac:dyDescent="0.3"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spans="8:24" x14ac:dyDescent="0.3"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spans="8:24" x14ac:dyDescent="0.3"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spans="8:24" x14ac:dyDescent="0.3"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spans="8:24" x14ac:dyDescent="0.3"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spans="8:24" x14ac:dyDescent="0.3"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spans="8:24" x14ac:dyDescent="0.3"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spans="8:24" x14ac:dyDescent="0.3"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spans="8:24" x14ac:dyDescent="0.3"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8:24" x14ac:dyDescent="0.3"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8:24" x14ac:dyDescent="0.3"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8:24" x14ac:dyDescent="0.3"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8:24" x14ac:dyDescent="0.3"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8:24" x14ac:dyDescent="0.3"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8:24" x14ac:dyDescent="0.3"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8:24" x14ac:dyDescent="0.3"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8:24" x14ac:dyDescent="0.3"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8:24" x14ac:dyDescent="0.3"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8:24" x14ac:dyDescent="0.3"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8:24" x14ac:dyDescent="0.3"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8:24" x14ac:dyDescent="0.3"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8:24" x14ac:dyDescent="0.3"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8:24" x14ac:dyDescent="0.3"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8:24" x14ac:dyDescent="0.3"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8:24" x14ac:dyDescent="0.3"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8:24" x14ac:dyDescent="0.3"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8:24" x14ac:dyDescent="0.3"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8:24" x14ac:dyDescent="0.3"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8:24" x14ac:dyDescent="0.3"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8:24" x14ac:dyDescent="0.3"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8:24" x14ac:dyDescent="0.3"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8:24" x14ac:dyDescent="0.3"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8:24" x14ac:dyDescent="0.3"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8:24" x14ac:dyDescent="0.3"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8:24" x14ac:dyDescent="0.3"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8:24" x14ac:dyDescent="0.3"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8:24" x14ac:dyDescent="0.3"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8:24" x14ac:dyDescent="0.3"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8:24" x14ac:dyDescent="0.3"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8:24" x14ac:dyDescent="0.3"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8:24" x14ac:dyDescent="0.3"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8:24" x14ac:dyDescent="0.3"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8:24" x14ac:dyDescent="0.3"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8:24" x14ac:dyDescent="0.3"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8:24" x14ac:dyDescent="0.3"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8:24" x14ac:dyDescent="0.3"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8:24" x14ac:dyDescent="0.3"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8:24" x14ac:dyDescent="0.3"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8:24" x14ac:dyDescent="0.3"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8:24" x14ac:dyDescent="0.3"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8:24" x14ac:dyDescent="0.3"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8:24" x14ac:dyDescent="0.3"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8:24" x14ac:dyDescent="0.3"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spans="8:24" x14ac:dyDescent="0.3"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spans="8:24" x14ac:dyDescent="0.3"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spans="8:24" x14ac:dyDescent="0.3"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8:24" x14ac:dyDescent="0.3"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8:24" x14ac:dyDescent="0.3"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8:24" x14ac:dyDescent="0.3"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8:24" x14ac:dyDescent="0.3"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8:24" x14ac:dyDescent="0.3"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8:24" x14ac:dyDescent="0.3"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8:24" x14ac:dyDescent="0.3"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8:24" x14ac:dyDescent="0.3"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8:24" x14ac:dyDescent="0.3"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8:24" x14ac:dyDescent="0.3"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8:24" x14ac:dyDescent="0.3"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8:24" x14ac:dyDescent="0.3"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8:24" x14ac:dyDescent="0.3"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8:24" x14ac:dyDescent="0.3"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spans="8:24" x14ac:dyDescent="0.3"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spans="8:24" x14ac:dyDescent="0.3"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spans="8:24" x14ac:dyDescent="0.3"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spans="8:24" x14ac:dyDescent="0.3"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8:24" x14ac:dyDescent="0.3"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8:24" x14ac:dyDescent="0.3"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spans="8:24" x14ac:dyDescent="0.3"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8:24" x14ac:dyDescent="0.3"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8:24" x14ac:dyDescent="0.3"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8:24" x14ac:dyDescent="0.3"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8:24" x14ac:dyDescent="0.3"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spans="8:24" x14ac:dyDescent="0.3"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spans="8:24" x14ac:dyDescent="0.3"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spans="8:24" x14ac:dyDescent="0.3"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spans="8:24" x14ac:dyDescent="0.3"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spans="8:24" x14ac:dyDescent="0.3"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spans="8:24" x14ac:dyDescent="0.3"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spans="8:24" x14ac:dyDescent="0.3"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spans="8:24" x14ac:dyDescent="0.3"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spans="8:24" x14ac:dyDescent="0.3"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spans="8:24" x14ac:dyDescent="0.3"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spans="8:24" x14ac:dyDescent="0.3"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spans="8:24" x14ac:dyDescent="0.3"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spans="8:24" x14ac:dyDescent="0.3"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8:24" x14ac:dyDescent="0.3"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8:24" x14ac:dyDescent="0.3"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8:24" x14ac:dyDescent="0.3"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8:24" x14ac:dyDescent="0.3"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8:24" x14ac:dyDescent="0.3"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8:24" x14ac:dyDescent="0.3"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8:24" x14ac:dyDescent="0.3"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8:24" x14ac:dyDescent="0.3"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8:24" x14ac:dyDescent="0.3"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spans="8:24" x14ac:dyDescent="0.3"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spans="8:24" x14ac:dyDescent="0.3"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spans="8:24" x14ac:dyDescent="0.3"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spans="8:24" x14ac:dyDescent="0.3"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spans="8:24" x14ac:dyDescent="0.3"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spans="8:24" x14ac:dyDescent="0.3"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spans="8:24" x14ac:dyDescent="0.3"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spans="8:24" x14ac:dyDescent="0.3"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spans="8:24" x14ac:dyDescent="0.3"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spans="8:24" x14ac:dyDescent="0.3"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spans="8:24" x14ac:dyDescent="0.3"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spans="8:24" x14ac:dyDescent="0.3"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spans="8:24" x14ac:dyDescent="0.3"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spans="8:24" x14ac:dyDescent="0.3"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8:24" x14ac:dyDescent="0.3"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8:24" x14ac:dyDescent="0.3"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8:24" x14ac:dyDescent="0.3"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8:24" x14ac:dyDescent="0.3"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spans="8:24" x14ac:dyDescent="0.3"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spans="8:24" x14ac:dyDescent="0.3"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spans="8:24" x14ac:dyDescent="0.3"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spans="8:24" x14ac:dyDescent="0.3"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spans="8:24" x14ac:dyDescent="0.3"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spans="8:24" x14ac:dyDescent="0.3"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spans="8:24" x14ac:dyDescent="0.3"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spans="8:24" x14ac:dyDescent="0.3"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spans="8:24" x14ac:dyDescent="0.3"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spans="8:24" x14ac:dyDescent="0.3"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spans="8:24" x14ac:dyDescent="0.3"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spans="8:24" x14ac:dyDescent="0.3"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spans="8:24" x14ac:dyDescent="0.3"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spans="8:24" x14ac:dyDescent="0.3"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spans="8:24" x14ac:dyDescent="0.3"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spans="8:24" x14ac:dyDescent="0.3"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spans="8:24" x14ac:dyDescent="0.3"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spans="8:24" x14ac:dyDescent="0.3"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spans="8:24" x14ac:dyDescent="0.3"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spans="8:24" x14ac:dyDescent="0.3"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spans="8:24" x14ac:dyDescent="0.3"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spans="8:24" x14ac:dyDescent="0.3"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spans="8:24" x14ac:dyDescent="0.3"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spans="8:24" x14ac:dyDescent="0.3"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spans="8:24" x14ac:dyDescent="0.3"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spans="8:24" x14ac:dyDescent="0.3"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spans="8:24" x14ac:dyDescent="0.3"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spans="8:24" x14ac:dyDescent="0.3"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spans="8:24" x14ac:dyDescent="0.3"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spans="8:24" x14ac:dyDescent="0.3"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spans="8:24" x14ac:dyDescent="0.3"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spans="8:24" x14ac:dyDescent="0.3"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spans="8:24" x14ac:dyDescent="0.3"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spans="8:24" x14ac:dyDescent="0.3"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spans="8:24" x14ac:dyDescent="0.3"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spans="8:24" x14ac:dyDescent="0.3"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spans="8:24" x14ac:dyDescent="0.3"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spans="8:24" x14ac:dyDescent="0.3"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spans="8:24" x14ac:dyDescent="0.3"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spans="8:24" x14ac:dyDescent="0.3"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spans="8:24" x14ac:dyDescent="0.3"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spans="8:24" x14ac:dyDescent="0.3"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spans="8:24" x14ac:dyDescent="0.3"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spans="8:24" x14ac:dyDescent="0.3"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8:24" x14ac:dyDescent="0.3"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spans="8:24" x14ac:dyDescent="0.3"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spans="8:24" x14ac:dyDescent="0.3"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spans="8:24" x14ac:dyDescent="0.3"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8:24" x14ac:dyDescent="0.3"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8:24" x14ac:dyDescent="0.3"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8:24" x14ac:dyDescent="0.3"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spans="8:24" x14ac:dyDescent="0.3"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spans="8:24" x14ac:dyDescent="0.3"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spans="8:24" x14ac:dyDescent="0.3"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spans="8:24" x14ac:dyDescent="0.3"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spans="8:24" x14ac:dyDescent="0.3"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spans="8:24" x14ac:dyDescent="0.3"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spans="8:24" x14ac:dyDescent="0.3"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spans="8:24" x14ac:dyDescent="0.3"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spans="8:24" x14ac:dyDescent="0.3"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spans="8:24" x14ac:dyDescent="0.3"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spans="8:24" x14ac:dyDescent="0.3"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spans="8:24" x14ac:dyDescent="0.3"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spans="8:24" x14ac:dyDescent="0.3"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8:24" x14ac:dyDescent="0.3"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8:24" x14ac:dyDescent="0.3"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spans="8:24" x14ac:dyDescent="0.3"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spans="8:24" x14ac:dyDescent="0.3"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spans="8:24" x14ac:dyDescent="0.3"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spans="8:24" x14ac:dyDescent="0.3"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spans="8:24" x14ac:dyDescent="0.3"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spans="8:24" x14ac:dyDescent="0.3"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spans="8:24" x14ac:dyDescent="0.3"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8:24" x14ac:dyDescent="0.3"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8:24" x14ac:dyDescent="0.3"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spans="8:24" x14ac:dyDescent="0.3"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spans="8:24" x14ac:dyDescent="0.3"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spans="8:24" x14ac:dyDescent="0.3"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spans="8:24" x14ac:dyDescent="0.3"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spans="8:24" x14ac:dyDescent="0.3"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spans="8:24" x14ac:dyDescent="0.3"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spans="8:24" x14ac:dyDescent="0.3"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spans="8:24" x14ac:dyDescent="0.3"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spans="8:24" x14ac:dyDescent="0.3"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spans="8:24" x14ac:dyDescent="0.3"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spans="8:24" x14ac:dyDescent="0.3"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spans="8:24" x14ac:dyDescent="0.3"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spans="8:24" x14ac:dyDescent="0.3"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spans="8:24" x14ac:dyDescent="0.3"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spans="8:24" x14ac:dyDescent="0.3"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spans="8:24" x14ac:dyDescent="0.3"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spans="8:24" x14ac:dyDescent="0.3"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spans="8:24" x14ac:dyDescent="0.3"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spans="8:24" x14ac:dyDescent="0.3"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spans="8:24" x14ac:dyDescent="0.3"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spans="8:24" x14ac:dyDescent="0.3"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spans="8:24" x14ac:dyDescent="0.3"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spans="8:24" x14ac:dyDescent="0.3"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spans="8:24" x14ac:dyDescent="0.3"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spans="8:24" x14ac:dyDescent="0.3"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spans="8:24" x14ac:dyDescent="0.3"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spans="8:24" x14ac:dyDescent="0.3"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spans="8:24" x14ac:dyDescent="0.3"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spans="8:24" x14ac:dyDescent="0.3"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spans="8:24" x14ac:dyDescent="0.3"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spans="8:24" x14ac:dyDescent="0.3"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spans="8:24" x14ac:dyDescent="0.3"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spans="8:24" x14ac:dyDescent="0.3"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spans="8:24" x14ac:dyDescent="0.3"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spans="8:24" x14ac:dyDescent="0.3"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spans="8:24" x14ac:dyDescent="0.3"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spans="8:24" x14ac:dyDescent="0.3"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spans="8:24" x14ac:dyDescent="0.3"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spans="8:24" x14ac:dyDescent="0.3"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spans="8:24" x14ac:dyDescent="0.3"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spans="8:24" x14ac:dyDescent="0.3"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spans="8:24" x14ac:dyDescent="0.3"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spans="8:24" x14ac:dyDescent="0.3"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spans="8:24" x14ac:dyDescent="0.3"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spans="8:24" x14ac:dyDescent="0.3"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spans="8:24" x14ac:dyDescent="0.3"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spans="8:24" x14ac:dyDescent="0.3"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spans="8:24" x14ac:dyDescent="0.3"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spans="8:24" x14ac:dyDescent="0.3"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spans="8:24" x14ac:dyDescent="0.3"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spans="8:24" x14ac:dyDescent="0.3"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spans="8:24" x14ac:dyDescent="0.3"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spans="8:24" x14ac:dyDescent="0.3"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spans="8:24" x14ac:dyDescent="0.3"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spans="8:24" x14ac:dyDescent="0.3"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spans="8:24" x14ac:dyDescent="0.3"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spans="8:24" x14ac:dyDescent="0.3"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spans="8:24" x14ac:dyDescent="0.3"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spans="8:24" x14ac:dyDescent="0.3"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spans="8:24" x14ac:dyDescent="0.3"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spans="8:24" x14ac:dyDescent="0.3"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spans="8:24" x14ac:dyDescent="0.3"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spans="8:24" x14ac:dyDescent="0.3"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spans="8:24" x14ac:dyDescent="0.3"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spans="8:24" x14ac:dyDescent="0.3"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spans="8:24" x14ac:dyDescent="0.3"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spans="8:24" x14ac:dyDescent="0.3"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spans="8:24" x14ac:dyDescent="0.3"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spans="8:24" x14ac:dyDescent="0.3"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spans="8:24" x14ac:dyDescent="0.3"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spans="8:24" x14ac:dyDescent="0.3"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spans="8:24" x14ac:dyDescent="0.3"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spans="8:24" x14ac:dyDescent="0.3"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spans="8:24" x14ac:dyDescent="0.3"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spans="8:24" x14ac:dyDescent="0.3"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spans="8:24" x14ac:dyDescent="0.3"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spans="8:24" x14ac:dyDescent="0.3"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spans="8:24" x14ac:dyDescent="0.3"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spans="8:24" x14ac:dyDescent="0.3"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spans="8:24" x14ac:dyDescent="0.3"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spans="8:24" x14ac:dyDescent="0.3"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spans="8:24" x14ac:dyDescent="0.3"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spans="8:24" x14ac:dyDescent="0.3"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spans="8:24" x14ac:dyDescent="0.3"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spans="8:24" x14ac:dyDescent="0.3"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spans="8:24" x14ac:dyDescent="0.3"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spans="8:24" x14ac:dyDescent="0.3"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spans="8:24" x14ac:dyDescent="0.3"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spans="8:24" x14ac:dyDescent="0.3"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spans="8:24" x14ac:dyDescent="0.3"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spans="8:24" x14ac:dyDescent="0.3"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spans="8:24" x14ac:dyDescent="0.3"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spans="8:24" x14ac:dyDescent="0.3"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spans="8:24" x14ac:dyDescent="0.3"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spans="8:24" x14ac:dyDescent="0.3"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spans="8:24" x14ac:dyDescent="0.3"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spans="8:24" x14ac:dyDescent="0.3"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spans="8:24" x14ac:dyDescent="0.3"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spans="8:24" x14ac:dyDescent="0.3"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spans="8:24" x14ac:dyDescent="0.3"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spans="8:24" x14ac:dyDescent="0.3"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spans="8:24" x14ac:dyDescent="0.3"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spans="8:24" x14ac:dyDescent="0.3"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spans="8:24" x14ac:dyDescent="0.3"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spans="8:24" x14ac:dyDescent="0.3"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spans="8:24" x14ac:dyDescent="0.3"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spans="8:24" x14ac:dyDescent="0.3"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spans="8:24" x14ac:dyDescent="0.3"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spans="8:24" x14ac:dyDescent="0.3"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spans="8:24" x14ac:dyDescent="0.3"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spans="8:24" x14ac:dyDescent="0.3"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spans="8:24" x14ac:dyDescent="0.3"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spans="8:24" x14ac:dyDescent="0.3"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spans="8:24" x14ac:dyDescent="0.3"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spans="8:24" x14ac:dyDescent="0.3"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spans="8:24" x14ac:dyDescent="0.3"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spans="8:24" x14ac:dyDescent="0.3"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spans="8:24" x14ac:dyDescent="0.3"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spans="8:24" x14ac:dyDescent="0.3"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spans="8:24" x14ac:dyDescent="0.3"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spans="8:24" x14ac:dyDescent="0.3"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spans="8:24" x14ac:dyDescent="0.3"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spans="8:24" x14ac:dyDescent="0.3"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spans="8:24" x14ac:dyDescent="0.3"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spans="8:24" x14ac:dyDescent="0.3"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spans="8:24" x14ac:dyDescent="0.3"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spans="8:24" x14ac:dyDescent="0.3"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spans="8:24" x14ac:dyDescent="0.3"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spans="8:24" x14ac:dyDescent="0.3"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spans="8:24" x14ac:dyDescent="0.3"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spans="8:24" x14ac:dyDescent="0.3"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spans="8:24" x14ac:dyDescent="0.3"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spans="8:24" x14ac:dyDescent="0.3"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spans="8:24" x14ac:dyDescent="0.3"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spans="8:24" x14ac:dyDescent="0.3"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spans="8:24" x14ac:dyDescent="0.3"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spans="8:24" x14ac:dyDescent="0.3"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spans="8:24" x14ac:dyDescent="0.3"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spans="8:24" x14ac:dyDescent="0.3"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spans="8:24" x14ac:dyDescent="0.3"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spans="8:24" x14ac:dyDescent="0.3"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spans="8:24" x14ac:dyDescent="0.3"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spans="8:24" x14ac:dyDescent="0.3"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spans="8:24" x14ac:dyDescent="0.3"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spans="8:24" x14ac:dyDescent="0.3"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spans="8:24" x14ac:dyDescent="0.3"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spans="8:24" x14ac:dyDescent="0.3"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spans="8:24" x14ac:dyDescent="0.3"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spans="8:24" x14ac:dyDescent="0.3"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spans="8:24" x14ac:dyDescent="0.3"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spans="8:24" x14ac:dyDescent="0.3"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spans="8:24" x14ac:dyDescent="0.3"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spans="8:24" x14ac:dyDescent="0.3"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spans="8:24" x14ac:dyDescent="0.3"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spans="8:24" x14ac:dyDescent="0.3"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spans="8:24" x14ac:dyDescent="0.3"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spans="8:24" x14ac:dyDescent="0.3"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spans="8:24" x14ac:dyDescent="0.3"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spans="8:24" x14ac:dyDescent="0.3"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spans="8:24" x14ac:dyDescent="0.3"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spans="8:24" x14ac:dyDescent="0.3"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spans="8:24" x14ac:dyDescent="0.3"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spans="8:24" x14ac:dyDescent="0.3"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spans="8:24" x14ac:dyDescent="0.3"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spans="8:24" x14ac:dyDescent="0.3"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spans="8:24" x14ac:dyDescent="0.3"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spans="8:24" x14ac:dyDescent="0.3"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spans="8:24" x14ac:dyDescent="0.3"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spans="8:24" x14ac:dyDescent="0.3"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spans="8:24" x14ac:dyDescent="0.3"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spans="8:24" x14ac:dyDescent="0.3"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spans="8:24" x14ac:dyDescent="0.3"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spans="8:24" x14ac:dyDescent="0.3"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spans="8:24" x14ac:dyDescent="0.3"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spans="8:24" x14ac:dyDescent="0.3"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spans="8:24" x14ac:dyDescent="0.3"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spans="8:24" x14ac:dyDescent="0.3"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spans="8:24" x14ac:dyDescent="0.3"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spans="8:24" x14ac:dyDescent="0.3"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spans="8:24" x14ac:dyDescent="0.3"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spans="8:24" x14ac:dyDescent="0.3"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spans="8:24" x14ac:dyDescent="0.3"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spans="8:24" x14ac:dyDescent="0.3"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spans="8:24" x14ac:dyDescent="0.3"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spans="8:24" x14ac:dyDescent="0.3"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spans="8:24" x14ac:dyDescent="0.3"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spans="8:24" x14ac:dyDescent="0.3"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spans="8:24" x14ac:dyDescent="0.3"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spans="8:24" x14ac:dyDescent="0.3"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spans="8:24" x14ac:dyDescent="0.3"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spans="8:24" x14ac:dyDescent="0.3"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spans="8:24" x14ac:dyDescent="0.3"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spans="8:24" x14ac:dyDescent="0.3"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spans="8:24" x14ac:dyDescent="0.3"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spans="8:24" x14ac:dyDescent="0.3"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spans="8:24" x14ac:dyDescent="0.3"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spans="8:24" x14ac:dyDescent="0.3"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spans="8:24" x14ac:dyDescent="0.3"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spans="8:24" x14ac:dyDescent="0.3"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spans="8:24" x14ac:dyDescent="0.3"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spans="8:24" x14ac:dyDescent="0.3"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spans="8:24" x14ac:dyDescent="0.3"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spans="8:24" x14ac:dyDescent="0.3"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spans="8:24" x14ac:dyDescent="0.3"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spans="8:24" x14ac:dyDescent="0.3"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spans="8:24" x14ac:dyDescent="0.3"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spans="8:24" x14ac:dyDescent="0.3"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spans="8:24" x14ac:dyDescent="0.3"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spans="8:24" x14ac:dyDescent="0.3"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spans="8:24" x14ac:dyDescent="0.3"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spans="8:24" x14ac:dyDescent="0.3"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spans="8:24" x14ac:dyDescent="0.3"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spans="8:24" x14ac:dyDescent="0.3"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spans="8:24" x14ac:dyDescent="0.3"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spans="8:24" x14ac:dyDescent="0.3"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spans="8:24" x14ac:dyDescent="0.3"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spans="8:24" x14ac:dyDescent="0.3"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spans="8:24" x14ac:dyDescent="0.3"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spans="8:24" x14ac:dyDescent="0.3"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spans="8:24" x14ac:dyDescent="0.3"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spans="8:24" x14ac:dyDescent="0.3"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spans="8:24" x14ac:dyDescent="0.3"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spans="8:24" x14ac:dyDescent="0.3"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spans="8:24" x14ac:dyDescent="0.3"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spans="8:24" x14ac:dyDescent="0.3"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spans="8:24" x14ac:dyDescent="0.3"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spans="8:24" x14ac:dyDescent="0.3"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spans="8:24" x14ac:dyDescent="0.3"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spans="8:24" x14ac:dyDescent="0.3"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spans="8:24" x14ac:dyDescent="0.3"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spans="8:24" x14ac:dyDescent="0.3"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spans="8:24" x14ac:dyDescent="0.3"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spans="8:24" x14ac:dyDescent="0.3"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spans="8:24" x14ac:dyDescent="0.3"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spans="8:24" x14ac:dyDescent="0.3"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spans="8:24" x14ac:dyDescent="0.3"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spans="8:24" x14ac:dyDescent="0.3"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spans="8:24" x14ac:dyDescent="0.3"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spans="8:24" x14ac:dyDescent="0.3"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spans="8:24" x14ac:dyDescent="0.3"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spans="8:24" x14ac:dyDescent="0.3"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spans="8:24" x14ac:dyDescent="0.3"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spans="8:24" x14ac:dyDescent="0.3"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spans="8:24" x14ac:dyDescent="0.3"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spans="8:24" x14ac:dyDescent="0.3"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spans="8:24" x14ac:dyDescent="0.3"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spans="8:24" x14ac:dyDescent="0.3"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spans="8:24" x14ac:dyDescent="0.3"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spans="8:24" x14ac:dyDescent="0.3"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spans="8:24" x14ac:dyDescent="0.3"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spans="8:24" x14ac:dyDescent="0.3"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spans="8:24" x14ac:dyDescent="0.3"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spans="8:24" x14ac:dyDescent="0.3"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spans="8:24" x14ac:dyDescent="0.3"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spans="8:24" x14ac:dyDescent="0.3"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spans="8:24" x14ac:dyDescent="0.3"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spans="8:24" x14ac:dyDescent="0.3"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spans="8:24" x14ac:dyDescent="0.3"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spans="8:24" x14ac:dyDescent="0.3"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spans="8:24" x14ac:dyDescent="0.3"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spans="8:24" x14ac:dyDescent="0.3"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spans="8:24" x14ac:dyDescent="0.3"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spans="8:24" x14ac:dyDescent="0.3"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spans="8:24" x14ac:dyDescent="0.3"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spans="8:24" x14ac:dyDescent="0.3"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spans="8:24" x14ac:dyDescent="0.3"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spans="8:24" x14ac:dyDescent="0.3"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spans="8:24" x14ac:dyDescent="0.3"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spans="8:24" x14ac:dyDescent="0.3"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spans="8:24" x14ac:dyDescent="0.3"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spans="8:24" x14ac:dyDescent="0.3"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spans="8:24" x14ac:dyDescent="0.3"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spans="8:24" x14ac:dyDescent="0.3"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spans="8:24" x14ac:dyDescent="0.3"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spans="8:24" x14ac:dyDescent="0.3"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spans="8:24" x14ac:dyDescent="0.3"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spans="8:24" x14ac:dyDescent="0.3"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spans="8:24" x14ac:dyDescent="0.3"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spans="8:24" x14ac:dyDescent="0.3"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spans="8:24" x14ac:dyDescent="0.3"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spans="8:24" x14ac:dyDescent="0.3"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spans="8:24" x14ac:dyDescent="0.3"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spans="8:24" x14ac:dyDescent="0.3"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spans="8:24" x14ac:dyDescent="0.3"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spans="8:24" x14ac:dyDescent="0.3"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spans="8:24" x14ac:dyDescent="0.3"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spans="8:24" x14ac:dyDescent="0.3"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spans="8:24" x14ac:dyDescent="0.3"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spans="8:24" x14ac:dyDescent="0.3"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spans="8:24" x14ac:dyDescent="0.3"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spans="8:24" x14ac:dyDescent="0.3"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spans="8:24" x14ac:dyDescent="0.3"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spans="8:24" x14ac:dyDescent="0.3"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spans="8:24" x14ac:dyDescent="0.3"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spans="8:24" x14ac:dyDescent="0.3"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spans="8:24" x14ac:dyDescent="0.3"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spans="8:24" x14ac:dyDescent="0.3"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spans="8:24" x14ac:dyDescent="0.3"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spans="8:24" x14ac:dyDescent="0.3"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spans="8:24" x14ac:dyDescent="0.3"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spans="8:24" x14ac:dyDescent="0.3"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spans="8:24" x14ac:dyDescent="0.3"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spans="8:24" x14ac:dyDescent="0.3"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spans="8:24" x14ac:dyDescent="0.3"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spans="8:24" x14ac:dyDescent="0.3"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spans="8:24" x14ac:dyDescent="0.3"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spans="8:24" x14ac:dyDescent="0.3"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spans="8:24" x14ac:dyDescent="0.3"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spans="8:24" x14ac:dyDescent="0.3"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spans="8:24" x14ac:dyDescent="0.3"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spans="8:24" x14ac:dyDescent="0.3"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spans="8:24" x14ac:dyDescent="0.3"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spans="8:24" x14ac:dyDescent="0.3"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spans="8:24" x14ac:dyDescent="0.3"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spans="8:24" x14ac:dyDescent="0.3"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spans="8:24" x14ac:dyDescent="0.3"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spans="8:24" x14ac:dyDescent="0.3"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spans="8:24" x14ac:dyDescent="0.3"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spans="8:24" x14ac:dyDescent="0.3"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spans="8:24" x14ac:dyDescent="0.3"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spans="8:24" x14ac:dyDescent="0.3"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spans="8:24" x14ac:dyDescent="0.3"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spans="8:24" x14ac:dyDescent="0.3"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spans="8:24" x14ac:dyDescent="0.3"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spans="8:24" x14ac:dyDescent="0.3"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spans="8:24" x14ac:dyDescent="0.3"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spans="8:24" x14ac:dyDescent="0.3"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spans="8:24" x14ac:dyDescent="0.3"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spans="8:24" x14ac:dyDescent="0.3"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spans="8:24" x14ac:dyDescent="0.3"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spans="8:24" x14ac:dyDescent="0.3"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spans="8:24" x14ac:dyDescent="0.3"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spans="8:24" x14ac:dyDescent="0.3"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spans="8:24" x14ac:dyDescent="0.3"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spans="8:24" x14ac:dyDescent="0.3"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spans="8:24" x14ac:dyDescent="0.3"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spans="8:24" x14ac:dyDescent="0.3"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spans="8:24" x14ac:dyDescent="0.3"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spans="8:24" x14ac:dyDescent="0.3"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spans="8:24" x14ac:dyDescent="0.3"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spans="8:24" x14ac:dyDescent="0.3"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spans="8:24" x14ac:dyDescent="0.3"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spans="8:24" x14ac:dyDescent="0.3"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spans="8:24" x14ac:dyDescent="0.3"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spans="8:24" x14ac:dyDescent="0.3"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spans="8:24" x14ac:dyDescent="0.3"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spans="8:24" x14ac:dyDescent="0.3"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spans="8:24" x14ac:dyDescent="0.3"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spans="8:24" x14ac:dyDescent="0.3"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spans="8:24" x14ac:dyDescent="0.3"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spans="8:24" x14ac:dyDescent="0.3"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spans="8:24" x14ac:dyDescent="0.3"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spans="8:24" x14ac:dyDescent="0.3"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spans="8:24" x14ac:dyDescent="0.3"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spans="8:24" x14ac:dyDescent="0.3"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spans="8:24" x14ac:dyDescent="0.3"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spans="8:24" x14ac:dyDescent="0.3"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spans="8:24" x14ac:dyDescent="0.3"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spans="8:24" x14ac:dyDescent="0.3"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spans="8:24" x14ac:dyDescent="0.3"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spans="8:24" x14ac:dyDescent="0.3"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spans="8:24" x14ac:dyDescent="0.3"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spans="8:24" x14ac:dyDescent="0.3"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spans="8:24" x14ac:dyDescent="0.3"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spans="8:24" x14ac:dyDescent="0.3"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spans="8:24" x14ac:dyDescent="0.3"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 spans="8:24" x14ac:dyDescent="0.3"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 spans="8:24" x14ac:dyDescent="0.3"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 spans="8:24" x14ac:dyDescent="0.3"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 spans="8:24" x14ac:dyDescent="0.3"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 spans="8:24" x14ac:dyDescent="0.3"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 spans="8:24" x14ac:dyDescent="0.3"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 spans="8:24" x14ac:dyDescent="0.3"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 spans="8:24" x14ac:dyDescent="0.3"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 spans="8:24" x14ac:dyDescent="0.3"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 spans="8:24" x14ac:dyDescent="0.3"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 spans="8:24" x14ac:dyDescent="0.3"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 spans="8:24" x14ac:dyDescent="0.3"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 spans="8:24" x14ac:dyDescent="0.3"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 spans="8:24" x14ac:dyDescent="0.3"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 spans="8:24" x14ac:dyDescent="0.3"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 spans="8:24" x14ac:dyDescent="0.3"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 spans="8:24" x14ac:dyDescent="0.3"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 spans="8:24" x14ac:dyDescent="0.3"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 spans="8:24" x14ac:dyDescent="0.3"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 spans="8:24" x14ac:dyDescent="0.3"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 spans="8:24" x14ac:dyDescent="0.3"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 spans="8:24" x14ac:dyDescent="0.3"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 spans="8:24" x14ac:dyDescent="0.3"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 spans="8:24" x14ac:dyDescent="0.3"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 spans="8:24" x14ac:dyDescent="0.3"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 spans="8:24" x14ac:dyDescent="0.3"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 spans="8:24" x14ac:dyDescent="0.3"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 spans="8:24" x14ac:dyDescent="0.3"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 spans="8:24" x14ac:dyDescent="0.3"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 spans="8:24" x14ac:dyDescent="0.3"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 spans="8:24" x14ac:dyDescent="0.3"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 spans="8:24" x14ac:dyDescent="0.3"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 spans="8:24" x14ac:dyDescent="0.3"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 spans="8:24" x14ac:dyDescent="0.3"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 spans="8:24" x14ac:dyDescent="0.3"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 spans="8:24" x14ac:dyDescent="0.3"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 spans="8:24" x14ac:dyDescent="0.3"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 spans="8:24" x14ac:dyDescent="0.3"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 spans="8:24" x14ac:dyDescent="0.3"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 spans="8:24" x14ac:dyDescent="0.3"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 spans="8:24" x14ac:dyDescent="0.3"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 spans="8:24" x14ac:dyDescent="0.3"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 spans="8:24" x14ac:dyDescent="0.3"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 spans="8:24" x14ac:dyDescent="0.3"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 spans="8:24" x14ac:dyDescent="0.3"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 spans="8:24" x14ac:dyDescent="0.3"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 spans="8:24" x14ac:dyDescent="0.3"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 spans="8:24" x14ac:dyDescent="0.3"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 spans="8:24" x14ac:dyDescent="0.3"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 spans="8:24" x14ac:dyDescent="0.3"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 spans="8:24" x14ac:dyDescent="0.3"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 spans="8:24" x14ac:dyDescent="0.3"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 spans="8:24" x14ac:dyDescent="0.3"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 spans="8:24" x14ac:dyDescent="0.3"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 spans="8:24" x14ac:dyDescent="0.3"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 spans="8:24" x14ac:dyDescent="0.3"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 spans="8:24" x14ac:dyDescent="0.3"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 spans="8:24" x14ac:dyDescent="0.3"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 spans="8:24" x14ac:dyDescent="0.3"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 spans="8:24" x14ac:dyDescent="0.3"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 spans="8:24" x14ac:dyDescent="0.3"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 spans="8:24" x14ac:dyDescent="0.3"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 spans="8:24" x14ac:dyDescent="0.3"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</sheetData>
  <mergeCells count="10">
    <mergeCell ref="A12:A13"/>
    <mergeCell ref="A1:D1"/>
    <mergeCell ref="A2:D2"/>
    <mergeCell ref="A3:D3"/>
    <mergeCell ref="A4:A5"/>
    <mergeCell ref="B4:B5"/>
    <mergeCell ref="C4:D4"/>
    <mergeCell ref="A6:A7"/>
    <mergeCell ref="A8:A9"/>
    <mergeCell ref="A10:A11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0" workbookViewId="0">
      <selection activeCell="A3" sqref="A3:L3"/>
    </sheetView>
  </sheetViews>
  <sheetFormatPr defaultRowHeight="12.5" x14ac:dyDescent="0.25"/>
  <cols>
    <col min="1" max="1" width="7.26953125" customWidth="1"/>
    <col min="2" max="2" width="13.26953125" customWidth="1"/>
    <col min="3" max="3" width="18.453125" customWidth="1"/>
    <col min="4" max="6" width="11.7265625" customWidth="1"/>
    <col min="7" max="7" width="20.1796875" customWidth="1"/>
    <col min="8" max="10" width="11.7265625" customWidth="1"/>
    <col min="11" max="11" width="25.81640625" customWidth="1"/>
    <col min="12" max="12" width="16.7265625" customWidth="1"/>
  </cols>
  <sheetData>
    <row r="1" spans="1:23" ht="23" x14ac:dyDescent="0.25">
      <c r="A1" s="163" t="s">
        <v>210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10"/>
      <c r="N1" s="105"/>
      <c r="O1" s="105"/>
    </row>
    <row r="2" spans="1:23" ht="23" x14ac:dyDescent="0.25">
      <c r="A2" s="163" t="s">
        <v>211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10"/>
      <c r="N2" s="105"/>
      <c r="O2" s="105"/>
    </row>
    <row r="3" spans="1:23" ht="23" x14ac:dyDescent="0.25">
      <c r="A3" s="163" t="s">
        <v>275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10"/>
      <c r="N3" s="105"/>
      <c r="O3" s="105"/>
    </row>
    <row r="4" spans="1:23" ht="23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2"/>
      <c r="K4" s="111"/>
      <c r="L4" s="111"/>
      <c r="M4" s="110"/>
      <c r="N4" s="105"/>
      <c r="O4" s="105"/>
    </row>
    <row r="5" spans="1:23" ht="23" x14ac:dyDescent="0.25">
      <c r="A5" s="113" t="s">
        <v>212</v>
      </c>
      <c r="B5" s="113" t="s">
        <v>212</v>
      </c>
      <c r="C5" s="113" t="s">
        <v>213</v>
      </c>
      <c r="D5" s="164" t="s">
        <v>214</v>
      </c>
      <c r="E5" s="165"/>
      <c r="F5" s="166"/>
      <c r="G5" s="113" t="s">
        <v>213</v>
      </c>
      <c r="H5" s="164" t="s">
        <v>215</v>
      </c>
      <c r="I5" s="166"/>
      <c r="J5" s="114" t="s">
        <v>40</v>
      </c>
      <c r="K5" s="113"/>
      <c r="L5" s="113"/>
      <c r="M5" s="110"/>
      <c r="N5" s="105"/>
      <c r="O5" s="105"/>
    </row>
    <row r="6" spans="1:23" ht="23" x14ac:dyDescent="0.25">
      <c r="A6" s="115" t="s">
        <v>216</v>
      </c>
      <c r="B6" s="115" t="s">
        <v>217</v>
      </c>
      <c r="C6" s="115" t="s">
        <v>218</v>
      </c>
      <c r="D6" s="115" t="s">
        <v>219</v>
      </c>
      <c r="E6" s="115" t="s">
        <v>220</v>
      </c>
      <c r="F6" s="115" t="s">
        <v>262</v>
      </c>
      <c r="G6" s="115" t="s">
        <v>218</v>
      </c>
      <c r="H6" s="115" t="s">
        <v>270</v>
      </c>
      <c r="I6" s="115" t="s">
        <v>40</v>
      </c>
      <c r="J6" s="116" t="s">
        <v>221</v>
      </c>
      <c r="K6" s="115" t="s">
        <v>222</v>
      </c>
      <c r="L6" s="115" t="s">
        <v>223</v>
      </c>
      <c r="M6" s="110"/>
      <c r="N6" s="105"/>
      <c r="O6" s="105"/>
    </row>
    <row r="7" spans="1:23" ht="23" x14ac:dyDescent="0.25">
      <c r="A7" s="115"/>
      <c r="B7" s="115"/>
      <c r="C7" s="115" t="s">
        <v>224</v>
      </c>
      <c r="D7" s="115" t="s">
        <v>53</v>
      </c>
      <c r="E7" s="115" t="s">
        <v>53</v>
      </c>
      <c r="F7" s="115" t="s">
        <v>53</v>
      </c>
      <c r="G7" s="115" t="s">
        <v>224</v>
      </c>
      <c r="H7" s="115" t="s">
        <v>53</v>
      </c>
      <c r="I7" s="115" t="s">
        <v>225</v>
      </c>
      <c r="J7" s="116" t="s">
        <v>51</v>
      </c>
      <c r="K7" s="115" t="s">
        <v>226</v>
      </c>
      <c r="L7" s="115"/>
      <c r="M7" s="110"/>
      <c r="N7" s="105"/>
      <c r="O7" s="105"/>
    </row>
    <row r="8" spans="1:23" ht="23" x14ac:dyDescent="0.25">
      <c r="A8" s="117"/>
      <c r="B8" s="117"/>
      <c r="C8" s="117"/>
      <c r="D8" s="117"/>
      <c r="E8" s="117"/>
      <c r="F8" s="117"/>
      <c r="G8" s="117"/>
      <c r="H8" s="117" t="s">
        <v>37</v>
      </c>
      <c r="I8" s="117"/>
      <c r="J8" s="118"/>
      <c r="K8" s="117"/>
      <c r="L8" s="117"/>
      <c r="M8" s="110"/>
      <c r="N8" s="105"/>
      <c r="O8" s="105"/>
    </row>
    <row r="9" spans="1:23" ht="23" x14ac:dyDescent="0.25">
      <c r="A9" s="119">
        <v>1</v>
      </c>
      <c r="B9" s="119" t="s">
        <v>227</v>
      </c>
      <c r="C9" s="119" t="s">
        <v>228</v>
      </c>
      <c r="D9" s="120">
        <v>10899</v>
      </c>
      <c r="E9" s="120">
        <v>12278</v>
      </c>
      <c r="F9" s="138">
        <v>18500</v>
      </c>
      <c r="G9" s="120">
        <f>SUM(D9:F9)</f>
        <v>41677</v>
      </c>
      <c r="H9" s="132">
        <f>+G9/3</f>
        <v>13892.333333333334</v>
      </c>
      <c r="I9" s="120">
        <v>37</v>
      </c>
      <c r="J9" s="121">
        <v>52</v>
      </c>
      <c r="K9" s="120" t="s">
        <v>229</v>
      </c>
      <c r="L9" s="120">
        <f>+I9*H9</f>
        <v>514016.33333333337</v>
      </c>
      <c r="M9" s="110"/>
      <c r="N9" s="105"/>
      <c r="O9" s="105"/>
      <c r="P9" s="140"/>
    </row>
    <row r="10" spans="1:23" ht="23" x14ac:dyDescent="0.25">
      <c r="A10" s="119"/>
      <c r="B10" s="119"/>
      <c r="C10" s="119"/>
      <c r="D10" s="120"/>
      <c r="E10" s="120"/>
      <c r="F10" s="120"/>
      <c r="G10" s="120"/>
      <c r="H10" s="120"/>
      <c r="I10" s="121"/>
      <c r="J10" s="121"/>
      <c r="K10" s="120"/>
      <c r="L10" s="120"/>
      <c r="M10" s="110"/>
      <c r="N10" s="105"/>
      <c r="O10" s="105"/>
    </row>
    <row r="11" spans="1:23" ht="23" x14ac:dyDescent="0.25">
      <c r="A11" s="119"/>
      <c r="B11" s="119"/>
      <c r="C11" s="119"/>
      <c r="D11" s="120"/>
      <c r="E11" s="120"/>
      <c r="F11" s="120"/>
      <c r="G11" s="120"/>
      <c r="H11" s="120"/>
      <c r="I11" s="121"/>
      <c r="J11" s="121"/>
      <c r="K11" s="120"/>
      <c r="L11" s="120"/>
      <c r="M11" s="110"/>
      <c r="N11" s="105"/>
      <c r="O11" s="105"/>
    </row>
    <row r="12" spans="1:23" ht="23" x14ac:dyDescent="0.25">
      <c r="A12" s="122"/>
      <c r="B12" s="122" t="s">
        <v>230</v>
      </c>
      <c r="C12" s="122"/>
      <c r="D12" s="123">
        <f>SUM(D9:D11)</f>
        <v>10899</v>
      </c>
      <c r="E12" s="123">
        <f>SUM(E9:E11)</f>
        <v>12278</v>
      </c>
      <c r="F12" s="123">
        <f>SUM(F9:F11)</f>
        <v>18500</v>
      </c>
      <c r="G12" s="123">
        <f>SUM(G9:G11)</f>
        <v>41677</v>
      </c>
      <c r="H12" s="123">
        <f>SUM(H9:H11)</f>
        <v>13892.333333333334</v>
      </c>
      <c r="I12" s="123"/>
      <c r="J12" s="123"/>
      <c r="K12" s="123"/>
      <c r="L12" s="123">
        <f>SUM(L9:L11)</f>
        <v>514016.33333333337</v>
      </c>
      <c r="M12" s="124"/>
      <c r="N12" s="106"/>
      <c r="O12" s="106"/>
    </row>
    <row r="13" spans="1:23" ht="23" x14ac:dyDescent="0.25">
      <c r="A13" s="110"/>
      <c r="B13" s="110"/>
      <c r="C13" s="110"/>
      <c r="D13" s="110"/>
      <c r="E13" s="110"/>
      <c r="F13" s="110"/>
      <c r="G13" s="110"/>
      <c r="H13" s="110"/>
      <c r="I13" s="110"/>
      <c r="J13" s="125"/>
      <c r="K13" s="110"/>
      <c r="L13" s="126"/>
      <c r="M13" s="110"/>
      <c r="N13" s="105"/>
      <c r="O13" s="105"/>
    </row>
    <row r="14" spans="1:23" ht="23" x14ac:dyDescent="0.25">
      <c r="A14" s="110"/>
      <c r="B14" s="110"/>
      <c r="C14" s="110"/>
      <c r="D14" s="124" t="s">
        <v>231</v>
      </c>
      <c r="E14" s="110"/>
      <c r="F14" s="127" t="str">
        <f>BAHTTEXT(L12)</f>
        <v>ห้าแสนหนึ่งหมื่นสี่พันสิบหกบาทสามสิบสามสตางค์</v>
      </c>
      <c r="G14" s="110"/>
      <c r="H14" s="110"/>
      <c r="I14" s="110"/>
      <c r="J14" s="125"/>
      <c r="K14" s="110"/>
      <c r="L14" s="110"/>
      <c r="M14" s="110"/>
      <c r="N14" s="105"/>
      <c r="O14" s="105"/>
    </row>
    <row r="15" spans="1:23" ht="23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7"/>
      <c r="K15" s="105"/>
      <c r="L15" s="105"/>
      <c r="M15" s="105"/>
      <c r="N15" s="105"/>
      <c r="O15" s="105"/>
    </row>
    <row r="16" spans="1:23" s="59" customFormat="1" ht="23.25" customHeight="1" x14ac:dyDescent="0.25">
      <c r="A16" s="101"/>
      <c r="B16" s="102"/>
      <c r="C16" s="103"/>
      <c r="D16" s="71"/>
      <c r="E16" s="101"/>
      <c r="F16" s="101"/>
      <c r="G16" s="101"/>
      <c r="H16" s="56"/>
      <c r="I16" s="56"/>
      <c r="J16" s="56"/>
      <c r="K16" s="56"/>
      <c r="L16" s="56"/>
      <c r="M16" s="56"/>
      <c r="N16" s="42"/>
      <c r="O16" s="56"/>
      <c r="P16" s="101"/>
      <c r="Q16" s="56"/>
      <c r="R16" s="101"/>
      <c r="S16" s="56"/>
      <c r="T16" s="101"/>
      <c r="U16" s="56"/>
      <c r="V16" s="101"/>
      <c r="W16" s="56"/>
    </row>
    <row r="17" spans="1:23" s="101" customFormat="1" ht="23.25" customHeight="1" x14ac:dyDescent="0.25">
      <c r="A17" s="109"/>
      <c r="B17" s="167" t="s">
        <v>174</v>
      </c>
      <c r="C17" s="167"/>
      <c r="D17" s="167" t="s">
        <v>175</v>
      </c>
      <c r="E17" s="167"/>
      <c r="F17" s="167"/>
      <c r="G17" s="167" t="s">
        <v>176</v>
      </c>
      <c r="H17" s="167"/>
      <c r="I17" s="167"/>
      <c r="J17" s="167" t="s">
        <v>177</v>
      </c>
      <c r="K17" s="167"/>
      <c r="L17" s="167"/>
      <c r="Q17" s="42"/>
      <c r="W17" s="42"/>
    </row>
    <row r="18" spans="1:23" s="101" customFormat="1" ht="18" customHeight="1" x14ac:dyDescent="0.25">
      <c r="A18" s="109"/>
      <c r="B18" s="167" t="s">
        <v>182</v>
      </c>
      <c r="C18" s="167"/>
      <c r="D18" s="168" t="s">
        <v>188</v>
      </c>
      <c r="E18" s="168"/>
      <c r="F18" s="168"/>
      <c r="G18" s="168" t="s">
        <v>189</v>
      </c>
      <c r="H18" s="168"/>
      <c r="I18" s="168"/>
      <c r="J18" s="168" t="s">
        <v>186</v>
      </c>
      <c r="K18" s="168"/>
      <c r="L18" s="168"/>
      <c r="Q18" s="57"/>
      <c r="S18" s="102"/>
    </row>
    <row r="19" spans="1:23" s="101" customFormat="1" ht="17.25" customHeight="1" x14ac:dyDescent="0.25">
      <c r="A19" s="109"/>
      <c r="B19" s="167" t="s">
        <v>187</v>
      </c>
      <c r="C19" s="167"/>
      <c r="D19" s="168" t="s">
        <v>183</v>
      </c>
      <c r="E19" s="168"/>
      <c r="F19" s="168"/>
      <c r="G19" s="168" t="s">
        <v>178</v>
      </c>
      <c r="H19" s="168"/>
      <c r="I19" s="168"/>
      <c r="J19" s="167" t="s">
        <v>179</v>
      </c>
      <c r="K19" s="167"/>
      <c r="L19" s="167"/>
      <c r="Q19" s="102"/>
    </row>
    <row r="20" spans="1:23" s="101" customFormat="1" ht="16.5" customHeight="1" x14ac:dyDescent="0.25">
      <c r="A20" s="109"/>
      <c r="B20" s="167" t="s">
        <v>184</v>
      </c>
      <c r="C20" s="167"/>
      <c r="D20" s="168" t="s">
        <v>185</v>
      </c>
      <c r="E20" s="168"/>
      <c r="F20" s="168"/>
      <c r="G20" s="167" t="s">
        <v>180</v>
      </c>
      <c r="H20" s="167"/>
      <c r="I20" s="167"/>
      <c r="J20" s="167" t="s">
        <v>181</v>
      </c>
      <c r="K20" s="167"/>
      <c r="L20" s="167"/>
      <c r="Q20" s="102"/>
    </row>
    <row r="21" spans="1:23" s="101" customFormat="1" ht="16.5" customHeight="1" x14ac:dyDescent="0.25">
      <c r="F21" s="102"/>
      <c r="G21" s="102"/>
      <c r="H21" s="102"/>
      <c r="I21" s="102"/>
      <c r="J21" s="72"/>
      <c r="K21" s="56"/>
      <c r="L21" s="56"/>
      <c r="Q21" s="102"/>
    </row>
  </sheetData>
  <mergeCells count="21">
    <mergeCell ref="B18:C18"/>
    <mergeCell ref="B19:C19"/>
    <mergeCell ref="B20:C20"/>
    <mergeCell ref="H5:I5"/>
    <mergeCell ref="D19:F19"/>
    <mergeCell ref="G19:I19"/>
    <mergeCell ref="J19:L19"/>
    <mergeCell ref="D20:F20"/>
    <mergeCell ref="G20:I20"/>
    <mergeCell ref="J20:L20"/>
    <mergeCell ref="G17:I17"/>
    <mergeCell ref="J17:L17"/>
    <mergeCell ref="D18:F18"/>
    <mergeCell ref="G18:I18"/>
    <mergeCell ref="J18:L18"/>
    <mergeCell ref="A1:L1"/>
    <mergeCell ref="A2:L2"/>
    <mergeCell ref="A3:L3"/>
    <mergeCell ref="D5:F5"/>
    <mergeCell ref="D17:F17"/>
    <mergeCell ref="B17:C17"/>
  </mergeCells>
  <dataValidations count="3"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16">
      <formula1>1</formula1>
      <formula2>1000000</formula2>
    </dataValidation>
    <dataValidation allowBlank="1" showInputMessage="1" showErrorMessage="1" prompt="หน่วยย่อยที่อยู่ใน pack หรือกล่อง เช่น test, ชิ้น, หลอด" sqref="E16"/>
    <dataValidation allowBlank="1" showInputMessage="1" showErrorMessage="1" prompt="เช่น pack, กล่อง" sqref="G16"/>
  </dataValidations>
  <pageMargins left="0.25" right="0.25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C19" workbookViewId="0">
      <selection activeCell="G11" sqref="G11"/>
    </sheetView>
  </sheetViews>
  <sheetFormatPr defaultRowHeight="12.5" x14ac:dyDescent="0.25"/>
  <cols>
    <col min="1" max="1" width="8.26953125" customWidth="1"/>
    <col min="2" max="2" width="18.453125" customWidth="1"/>
    <col min="3" max="3" width="19.54296875" customWidth="1"/>
    <col min="4" max="6" width="11.7265625" customWidth="1"/>
    <col min="7" max="7" width="18.453125" style="135" customWidth="1"/>
    <col min="8" max="10" width="11.7265625" customWidth="1"/>
    <col min="11" max="11" width="25.26953125" customWidth="1"/>
    <col min="12" max="12" width="12.7265625" customWidth="1"/>
  </cols>
  <sheetData>
    <row r="1" spans="1:14" ht="23" x14ac:dyDescent="0.25">
      <c r="A1" s="163" t="s">
        <v>249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05"/>
      <c r="N1" s="105"/>
    </row>
    <row r="2" spans="1:14" ht="23" x14ac:dyDescent="0.25">
      <c r="A2" s="163" t="s">
        <v>211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05"/>
      <c r="N2" s="105"/>
    </row>
    <row r="3" spans="1:14" ht="23" x14ac:dyDescent="0.25">
      <c r="A3" s="163" t="s">
        <v>275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05"/>
      <c r="N3" s="105"/>
    </row>
    <row r="4" spans="1:14" ht="23" x14ac:dyDescent="0.25">
      <c r="A4" s="111"/>
      <c r="B4" s="111"/>
      <c r="C4" s="111"/>
      <c r="D4" s="111"/>
      <c r="E4" s="111"/>
      <c r="F4" s="111"/>
      <c r="G4" s="133"/>
      <c r="H4" s="111"/>
      <c r="I4" s="111"/>
      <c r="J4" s="112"/>
      <c r="K4" s="111"/>
      <c r="L4" s="111"/>
      <c r="M4" s="105"/>
      <c r="N4" s="105"/>
    </row>
    <row r="5" spans="1:14" ht="20.5" x14ac:dyDescent="0.25">
      <c r="A5" s="113" t="s">
        <v>212</v>
      </c>
      <c r="B5" s="113" t="s">
        <v>212</v>
      </c>
      <c r="C5" s="113" t="s">
        <v>213</v>
      </c>
      <c r="D5" s="164" t="s">
        <v>214</v>
      </c>
      <c r="E5" s="165"/>
      <c r="F5" s="166"/>
      <c r="G5" s="113" t="s">
        <v>213</v>
      </c>
      <c r="H5" s="164" t="s">
        <v>215</v>
      </c>
      <c r="I5" s="166"/>
      <c r="J5" s="114" t="s">
        <v>40</v>
      </c>
      <c r="K5" s="113"/>
      <c r="L5" s="113"/>
    </row>
    <row r="6" spans="1:14" ht="20.5" x14ac:dyDescent="0.25">
      <c r="A6" s="115" t="s">
        <v>216</v>
      </c>
      <c r="B6" s="115" t="s">
        <v>217</v>
      </c>
      <c r="C6" s="115" t="s">
        <v>218</v>
      </c>
      <c r="D6" s="115" t="s">
        <v>219</v>
      </c>
      <c r="E6" s="115" t="s">
        <v>220</v>
      </c>
      <c r="F6" s="115" t="s">
        <v>262</v>
      </c>
      <c r="G6" s="115" t="s">
        <v>218</v>
      </c>
      <c r="H6" s="115" t="s">
        <v>270</v>
      </c>
      <c r="I6" s="115" t="s">
        <v>40</v>
      </c>
      <c r="J6" s="116" t="s">
        <v>221</v>
      </c>
      <c r="K6" s="115" t="s">
        <v>222</v>
      </c>
      <c r="L6" s="115" t="s">
        <v>223</v>
      </c>
    </row>
    <row r="7" spans="1:14" ht="20.5" x14ac:dyDescent="0.25">
      <c r="A7" s="115"/>
      <c r="B7" s="115"/>
      <c r="C7" s="115" t="s">
        <v>224</v>
      </c>
      <c r="D7" s="115" t="s">
        <v>53</v>
      </c>
      <c r="E7" s="115" t="s">
        <v>53</v>
      </c>
      <c r="F7" s="115" t="s">
        <v>53</v>
      </c>
      <c r="G7" s="115" t="s">
        <v>224</v>
      </c>
      <c r="H7" s="115" t="s">
        <v>53</v>
      </c>
      <c r="I7" s="115" t="s">
        <v>225</v>
      </c>
      <c r="J7" s="116" t="s">
        <v>51</v>
      </c>
      <c r="K7" s="115" t="s">
        <v>226</v>
      </c>
      <c r="L7" s="115"/>
    </row>
    <row r="8" spans="1:14" ht="20.5" x14ac:dyDescent="0.25">
      <c r="A8" s="117"/>
      <c r="B8" s="117"/>
      <c r="C8" s="117"/>
      <c r="D8" s="117"/>
      <c r="E8" s="117"/>
      <c r="F8" s="117"/>
      <c r="G8" s="117"/>
      <c r="H8" s="117" t="s">
        <v>37</v>
      </c>
      <c r="I8" s="117"/>
      <c r="J8" s="118"/>
      <c r="K8" s="117"/>
      <c r="L8" s="117"/>
    </row>
    <row r="9" spans="1:14" ht="20.5" x14ac:dyDescent="0.45">
      <c r="A9" s="119">
        <v>1</v>
      </c>
      <c r="B9" s="128" t="s">
        <v>232</v>
      </c>
      <c r="C9" s="119" t="s">
        <v>228</v>
      </c>
      <c r="D9" s="120">
        <v>2568</v>
      </c>
      <c r="E9" s="136">
        <v>4120</v>
      </c>
      <c r="F9" s="139">
        <v>5154</v>
      </c>
      <c r="G9" s="120">
        <f>SUM(D9:F9)</f>
        <v>11842</v>
      </c>
      <c r="H9" s="139">
        <f>+F9*1.1</f>
        <v>5669.4000000000005</v>
      </c>
      <c r="I9" s="121">
        <v>8</v>
      </c>
      <c r="J9" s="121">
        <v>8.25</v>
      </c>
      <c r="K9" s="120" t="s">
        <v>229</v>
      </c>
      <c r="L9" s="120">
        <f>+H9*I9</f>
        <v>45355.200000000004</v>
      </c>
    </row>
    <row r="10" spans="1:14" ht="20.5" x14ac:dyDescent="0.45">
      <c r="A10" s="119">
        <v>2</v>
      </c>
      <c r="B10" s="128" t="s">
        <v>233</v>
      </c>
      <c r="C10" s="119" t="s">
        <v>228</v>
      </c>
      <c r="D10" s="120">
        <v>5055</v>
      </c>
      <c r="E10" s="136">
        <f>1770+1417</f>
        <v>3187</v>
      </c>
      <c r="F10" s="139">
        <v>3753</v>
      </c>
      <c r="G10" s="120">
        <f t="shared" ref="G10:G25" si="0">SUM(D10:F10)</f>
        <v>11995</v>
      </c>
      <c r="H10" s="139">
        <f t="shared" ref="H10:H25" si="1">+F10*1.1</f>
        <v>4128.3</v>
      </c>
      <c r="I10" s="121">
        <v>16</v>
      </c>
      <c r="J10" s="121">
        <v>16.29</v>
      </c>
      <c r="K10" s="120" t="s">
        <v>229</v>
      </c>
      <c r="L10" s="120">
        <f t="shared" ref="L10:L25" si="2">+H10*I10</f>
        <v>66052.800000000003</v>
      </c>
    </row>
    <row r="11" spans="1:14" ht="20.5" x14ac:dyDescent="0.45">
      <c r="A11" s="119">
        <v>3</v>
      </c>
      <c r="B11" s="128" t="s">
        <v>234</v>
      </c>
      <c r="C11" s="119" t="s">
        <v>228</v>
      </c>
      <c r="D11" s="120">
        <v>9083</v>
      </c>
      <c r="E11" s="136">
        <f>1170+7711</f>
        <v>8881</v>
      </c>
      <c r="F11" s="139">
        <v>9300</v>
      </c>
      <c r="G11" s="120">
        <f t="shared" si="0"/>
        <v>27264</v>
      </c>
      <c r="H11" s="139">
        <f t="shared" si="1"/>
        <v>10230</v>
      </c>
      <c r="I11" s="121">
        <v>16</v>
      </c>
      <c r="J11" s="121">
        <v>16.53</v>
      </c>
      <c r="K11" s="120" t="s">
        <v>229</v>
      </c>
      <c r="L11" s="120">
        <f t="shared" si="2"/>
        <v>163680</v>
      </c>
    </row>
    <row r="12" spans="1:14" ht="20.5" x14ac:dyDescent="0.45">
      <c r="A12" s="119">
        <v>4</v>
      </c>
      <c r="B12" s="128" t="s">
        <v>235</v>
      </c>
      <c r="C12" s="119" t="s">
        <v>228</v>
      </c>
      <c r="D12" s="120">
        <v>195</v>
      </c>
      <c r="E12" s="136">
        <v>432</v>
      </c>
      <c r="F12" s="139">
        <v>426</v>
      </c>
      <c r="G12" s="120">
        <f t="shared" si="0"/>
        <v>1053</v>
      </c>
      <c r="H12" s="139">
        <f t="shared" si="1"/>
        <v>468.6</v>
      </c>
      <c r="I12" s="121">
        <v>20</v>
      </c>
      <c r="J12" s="121">
        <v>20.149999999999999</v>
      </c>
      <c r="K12" s="120" t="s">
        <v>229</v>
      </c>
      <c r="L12" s="120">
        <f t="shared" si="2"/>
        <v>9372</v>
      </c>
    </row>
    <row r="13" spans="1:14" ht="20.5" x14ac:dyDescent="0.45">
      <c r="A13" s="119">
        <v>5</v>
      </c>
      <c r="B13" s="128" t="s">
        <v>236</v>
      </c>
      <c r="C13" s="119" t="s">
        <v>228</v>
      </c>
      <c r="D13" s="120">
        <v>611</v>
      </c>
      <c r="E13" s="136">
        <f>84+1389</f>
        <v>1473</v>
      </c>
      <c r="F13" s="139">
        <v>1626</v>
      </c>
      <c r="G13" s="120">
        <f t="shared" si="0"/>
        <v>3710</v>
      </c>
      <c r="H13" s="139">
        <f t="shared" si="1"/>
        <v>1788.6000000000001</v>
      </c>
      <c r="I13" s="121">
        <v>19</v>
      </c>
      <c r="J13" s="121">
        <v>19.079999999999998</v>
      </c>
      <c r="K13" s="120" t="s">
        <v>229</v>
      </c>
      <c r="L13" s="120">
        <f t="shared" si="2"/>
        <v>33983.4</v>
      </c>
    </row>
    <row r="14" spans="1:14" ht="20.5" x14ac:dyDescent="0.45">
      <c r="A14" s="119">
        <v>6</v>
      </c>
      <c r="B14" s="128" t="s">
        <v>237</v>
      </c>
      <c r="C14" s="119" t="s">
        <v>228</v>
      </c>
      <c r="D14" s="120">
        <v>621</v>
      </c>
      <c r="E14" s="136">
        <f>1389+57</f>
        <v>1446</v>
      </c>
      <c r="F14" s="139">
        <v>1643</v>
      </c>
      <c r="G14" s="120">
        <f t="shared" si="0"/>
        <v>3710</v>
      </c>
      <c r="H14" s="139">
        <f t="shared" si="1"/>
        <v>1807.3000000000002</v>
      </c>
      <c r="I14" s="121">
        <v>20</v>
      </c>
      <c r="J14" s="121">
        <v>20.56</v>
      </c>
      <c r="K14" s="120" t="s">
        <v>229</v>
      </c>
      <c r="L14" s="120">
        <f t="shared" si="2"/>
        <v>36146</v>
      </c>
    </row>
    <row r="15" spans="1:14" ht="20.5" x14ac:dyDescent="0.45">
      <c r="A15" s="119">
        <v>7</v>
      </c>
      <c r="B15" s="128" t="s">
        <v>238</v>
      </c>
      <c r="C15" s="119" t="s">
        <v>228</v>
      </c>
      <c r="D15" s="120">
        <v>589</v>
      </c>
      <c r="E15" s="136">
        <f>1389+54</f>
        <v>1443</v>
      </c>
      <c r="F15" s="139">
        <v>1614</v>
      </c>
      <c r="G15" s="120">
        <f t="shared" si="0"/>
        <v>3646</v>
      </c>
      <c r="H15" s="139">
        <f t="shared" si="1"/>
        <v>1775.4</v>
      </c>
      <c r="I15" s="121">
        <v>51</v>
      </c>
      <c r="J15" s="121">
        <v>51</v>
      </c>
      <c r="K15" s="120" t="s">
        <v>229</v>
      </c>
      <c r="L15" s="120">
        <f t="shared" si="2"/>
        <v>90545.400000000009</v>
      </c>
    </row>
    <row r="16" spans="1:14" ht="20.5" x14ac:dyDescent="0.45">
      <c r="A16" s="119">
        <v>8</v>
      </c>
      <c r="B16" s="128" t="s">
        <v>239</v>
      </c>
      <c r="C16" s="119" t="s">
        <v>228</v>
      </c>
      <c r="D16" s="120">
        <v>3033</v>
      </c>
      <c r="E16" s="136">
        <v>3219</v>
      </c>
      <c r="F16" s="139">
        <v>2373</v>
      </c>
      <c r="G16" s="120">
        <f t="shared" si="0"/>
        <v>8625</v>
      </c>
      <c r="H16" s="139">
        <f t="shared" si="1"/>
        <v>2610.3000000000002</v>
      </c>
      <c r="I16" s="121">
        <v>53</v>
      </c>
      <c r="J16" s="121">
        <v>53</v>
      </c>
      <c r="K16" s="120" t="s">
        <v>229</v>
      </c>
      <c r="L16" s="120">
        <f t="shared" si="2"/>
        <v>138345.90000000002</v>
      </c>
    </row>
    <row r="17" spans="1:16" ht="20.5" x14ac:dyDescent="0.45">
      <c r="A17" s="119">
        <v>9</v>
      </c>
      <c r="B17" s="128" t="s">
        <v>240</v>
      </c>
      <c r="C17" s="119" t="s">
        <v>228</v>
      </c>
      <c r="D17" s="120">
        <v>2036</v>
      </c>
      <c r="E17" s="136">
        <v>1231</v>
      </c>
      <c r="F17" s="139">
        <v>1645</v>
      </c>
      <c r="G17" s="120">
        <f t="shared" si="0"/>
        <v>4912</v>
      </c>
      <c r="H17" s="139">
        <f t="shared" si="1"/>
        <v>1809.5000000000002</v>
      </c>
      <c r="I17" s="121">
        <v>12</v>
      </c>
      <c r="J17" s="121">
        <v>12.1</v>
      </c>
      <c r="K17" s="120" t="s">
        <v>229</v>
      </c>
      <c r="L17" s="120">
        <f t="shared" si="2"/>
        <v>21714.000000000004</v>
      </c>
    </row>
    <row r="18" spans="1:16" ht="20.5" x14ac:dyDescent="0.45">
      <c r="A18" s="119">
        <v>10</v>
      </c>
      <c r="B18" s="128" t="s">
        <v>241</v>
      </c>
      <c r="C18" s="119" t="s">
        <v>228</v>
      </c>
      <c r="D18" s="120">
        <v>2055</v>
      </c>
      <c r="E18" s="136">
        <f>1231+26</f>
        <v>1257</v>
      </c>
      <c r="F18" s="139">
        <v>1658</v>
      </c>
      <c r="G18" s="120">
        <f t="shared" si="0"/>
        <v>4970</v>
      </c>
      <c r="H18" s="139">
        <f t="shared" si="1"/>
        <v>1823.8000000000002</v>
      </c>
      <c r="I18" s="121">
        <v>12</v>
      </c>
      <c r="J18" s="121">
        <v>12.32</v>
      </c>
      <c r="K18" s="120" t="s">
        <v>229</v>
      </c>
      <c r="L18" s="120">
        <f t="shared" si="2"/>
        <v>21885.600000000002</v>
      </c>
    </row>
    <row r="19" spans="1:16" ht="20.5" x14ac:dyDescent="0.45">
      <c r="A19" s="119">
        <v>11</v>
      </c>
      <c r="B19" s="128" t="s">
        <v>242</v>
      </c>
      <c r="C19" s="119" t="s">
        <v>228</v>
      </c>
      <c r="D19" s="120">
        <v>2077</v>
      </c>
      <c r="E19" s="136">
        <v>1251</v>
      </c>
      <c r="F19" s="139">
        <v>1698</v>
      </c>
      <c r="G19" s="120">
        <f t="shared" si="0"/>
        <v>5026</v>
      </c>
      <c r="H19" s="139">
        <f t="shared" si="1"/>
        <v>1867.8000000000002</v>
      </c>
      <c r="I19" s="121">
        <v>23</v>
      </c>
      <c r="J19" s="121">
        <v>24.72</v>
      </c>
      <c r="K19" s="120" t="s">
        <v>229</v>
      </c>
      <c r="L19" s="120">
        <f t="shared" si="2"/>
        <v>42959.4</v>
      </c>
    </row>
    <row r="20" spans="1:16" ht="20.5" x14ac:dyDescent="0.45">
      <c r="A20" s="119">
        <v>12</v>
      </c>
      <c r="B20" s="128" t="s">
        <v>243</v>
      </c>
      <c r="C20" s="119" t="s">
        <v>228</v>
      </c>
      <c r="D20" s="120">
        <v>2077</v>
      </c>
      <c r="E20" s="136">
        <v>1251</v>
      </c>
      <c r="F20" s="139">
        <v>1698</v>
      </c>
      <c r="G20" s="120">
        <f t="shared" si="0"/>
        <v>5026</v>
      </c>
      <c r="H20" s="139">
        <f t="shared" si="1"/>
        <v>1867.8000000000002</v>
      </c>
      <c r="I20" s="121">
        <v>23</v>
      </c>
      <c r="J20" s="121">
        <v>25.61</v>
      </c>
      <c r="K20" s="120" t="s">
        <v>229</v>
      </c>
      <c r="L20" s="120">
        <f t="shared" si="2"/>
        <v>42959.4</v>
      </c>
    </row>
    <row r="21" spans="1:16" ht="20.5" x14ac:dyDescent="0.45">
      <c r="A21" s="119">
        <v>13</v>
      </c>
      <c r="B21" s="128" t="s">
        <v>244</v>
      </c>
      <c r="C21" s="119" t="s">
        <v>228</v>
      </c>
      <c r="D21" s="120">
        <v>5370</v>
      </c>
      <c r="E21" s="136">
        <f>1231+8+392+103</f>
        <v>1734</v>
      </c>
      <c r="F21" s="139">
        <v>2261</v>
      </c>
      <c r="G21" s="120">
        <f t="shared" si="0"/>
        <v>9365</v>
      </c>
      <c r="H21" s="139">
        <f t="shared" si="1"/>
        <v>2487.1000000000004</v>
      </c>
      <c r="I21" s="121">
        <v>23</v>
      </c>
      <c r="J21" s="121">
        <v>27.48</v>
      </c>
      <c r="K21" s="120" t="s">
        <v>229</v>
      </c>
      <c r="L21" s="120">
        <f t="shared" si="2"/>
        <v>57203.30000000001</v>
      </c>
    </row>
    <row r="22" spans="1:16" ht="20.5" x14ac:dyDescent="0.45">
      <c r="A22" s="119">
        <v>14</v>
      </c>
      <c r="B22" s="128" t="s">
        <v>245</v>
      </c>
      <c r="C22" s="119" t="s">
        <v>228</v>
      </c>
      <c r="D22" s="120">
        <v>5534</v>
      </c>
      <c r="E22" s="136">
        <f>1231+164+392+103</f>
        <v>1890</v>
      </c>
      <c r="F22" s="139">
        <v>2403</v>
      </c>
      <c r="G22" s="120">
        <f t="shared" si="0"/>
        <v>9827</v>
      </c>
      <c r="H22" s="139">
        <f t="shared" si="1"/>
        <v>2643.3</v>
      </c>
      <c r="I22" s="121">
        <v>23</v>
      </c>
      <c r="J22" s="121">
        <v>27.02</v>
      </c>
      <c r="K22" s="120" t="s">
        <v>229</v>
      </c>
      <c r="L22" s="120">
        <f t="shared" si="2"/>
        <v>60795.9</v>
      </c>
    </row>
    <row r="23" spans="1:16" ht="20.5" x14ac:dyDescent="0.45">
      <c r="A23" s="119">
        <v>15</v>
      </c>
      <c r="B23" s="128" t="s">
        <v>246</v>
      </c>
      <c r="C23" s="119" t="s">
        <v>228</v>
      </c>
      <c r="D23" s="120">
        <v>2141</v>
      </c>
      <c r="E23" s="136">
        <f>1231+103</f>
        <v>1334</v>
      </c>
      <c r="F23" s="139">
        <v>1717</v>
      </c>
      <c r="G23" s="120">
        <f t="shared" si="0"/>
        <v>5192</v>
      </c>
      <c r="H23" s="139">
        <f t="shared" si="1"/>
        <v>1888.7</v>
      </c>
      <c r="I23" s="121">
        <v>23</v>
      </c>
      <c r="J23" s="121">
        <v>23.81</v>
      </c>
      <c r="K23" s="120" t="s">
        <v>229</v>
      </c>
      <c r="L23" s="120">
        <f t="shared" si="2"/>
        <v>43440.1</v>
      </c>
    </row>
    <row r="24" spans="1:16" ht="20.5" x14ac:dyDescent="0.45">
      <c r="A24" s="119">
        <v>16</v>
      </c>
      <c r="B24" s="128" t="s">
        <v>247</v>
      </c>
      <c r="C24" s="119" t="s">
        <v>228</v>
      </c>
      <c r="D24" s="120">
        <v>1679</v>
      </c>
      <c r="E24" s="136">
        <v>2788</v>
      </c>
      <c r="F24" s="139">
        <v>3287</v>
      </c>
      <c r="G24" s="120">
        <f t="shared" si="0"/>
        <v>7754</v>
      </c>
      <c r="H24" s="139">
        <f t="shared" si="1"/>
        <v>3615.7000000000003</v>
      </c>
      <c r="I24" s="121">
        <v>115</v>
      </c>
      <c r="J24" s="121">
        <v>131</v>
      </c>
      <c r="K24" s="120" t="s">
        <v>229</v>
      </c>
      <c r="L24" s="120">
        <f t="shared" si="2"/>
        <v>415805.50000000006</v>
      </c>
    </row>
    <row r="25" spans="1:16" ht="20.5" x14ac:dyDescent="0.45">
      <c r="A25" s="119">
        <v>17</v>
      </c>
      <c r="B25" s="128" t="s">
        <v>248</v>
      </c>
      <c r="C25" s="119" t="s">
        <v>228</v>
      </c>
      <c r="D25" s="120">
        <v>8237</v>
      </c>
      <c r="E25" s="136">
        <v>7003</v>
      </c>
      <c r="F25" s="139">
        <v>8039</v>
      </c>
      <c r="G25" s="120">
        <f t="shared" si="0"/>
        <v>23279</v>
      </c>
      <c r="H25" s="139">
        <f t="shared" si="1"/>
        <v>8842.9000000000015</v>
      </c>
      <c r="I25" s="121">
        <v>68</v>
      </c>
      <c r="J25" s="121">
        <v>72</v>
      </c>
      <c r="K25" s="120" t="s">
        <v>229</v>
      </c>
      <c r="L25" s="120">
        <f t="shared" si="2"/>
        <v>601317.20000000007</v>
      </c>
    </row>
    <row r="26" spans="1:16" ht="20.5" x14ac:dyDescent="0.25">
      <c r="A26" s="122"/>
      <c r="B26" s="129" t="s">
        <v>230</v>
      </c>
      <c r="C26" s="122"/>
      <c r="D26" s="123">
        <f>SUM(D9:D25)</f>
        <v>52961</v>
      </c>
      <c r="E26" s="123">
        <f t="shared" ref="E26:F26" si="3">SUM(E9:E25)</f>
        <v>43940</v>
      </c>
      <c r="F26" s="123">
        <f t="shared" si="3"/>
        <v>50295</v>
      </c>
      <c r="G26" s="123">
        <f t="shared" ref="G26" si="4">SUM(G9:G25)</f>
        <v>147196</v>
      </c>
      <c r="H26" s="123">
        <f>SUM(H9:H25)</f>
        <v>55324.5</v>
      </c>
      <c r="I26" s="123"/>
      <c r="J26" s="123"/>
      <c r="K26" s="123"/>
      <c r="L26" s="123">
        <f>SUM(L9:L25)</f>
        <v>1891561.1</v>
      </c>
    </row>
    <row r="28" spans="1:16" ht="23" x14ac:dyDescent="0.25">
      <c r="A28" s="105"/>
      <c r="B28" s="105"/>
      <c r="C28" s="105"/>
      <c r="D28" s="106" t="s">
        <v>231</v>
      </c>
      <c r="E28" s="105"/>
      <c r="F28" s="108" t="str">
        <f>BAHTTEXT(L26)</f>
        <v>หนึ่งล้านแปดแสนเก้าหมื่นหนึ่งพันห้าร้อยหกสิบเอ็ดบาทสิบสตางค์</v>
      </c>
      <c r="G28" s="134"/>
      <c r="H28" s="105"/>
      <c r="I28" s="105"/>
      <c r="J28" s="107"/>
      <c r="K28" s="105"/>
      <c r="L28" s="105"/>
      <c r="M28" s="105"/>
      <c r="N28" s="105"/>
    </row>
    <row r="29" spans="1:16" s="59" customFormat="1" ht="23.25" customHeight="1" x14ac:dyDescent="0.25">
      <c r="A29" s="101"/>
      <c r="B29" s="102"/>
      <c r="C29" s="103"/>
      <c r="D29" s="71"/>
      <c r="E29" s="101"/>
      <c r="F29" s="101"/>
      <c r="G29" s="130"/>
      <c r="H29" s="56"/>
      <c r="I29" s="56"/>
      <c r="J29" s="56"/>
      <c r="K29" s="56"/>
      <c r="L29" s="56"/>
      <c r="M29" s="56"/>
      <c r="N29" s="42"/>
      <c r="O29" s="101"/>
      <c r="P29" s="56"/>
    </row>
    <row r="30" spans="1:16" s="101" customFormat="1" ht="23.25" customHeight="1" x14ac:dyDescent="0.25">
      <c r="A30" s="109"/>
      <c r="B30" s="167" t="s">
        <v>174</v>
      </c>
      <c r="C30" s="167"/>
      <c r="D30" s="167" t="s">
        <v>175</v>
      </c>
      <c r="E30" s="167"/>
      <c r="F30" s="167"/>
      <c r="G30" s="167" t="s">
        <v>176</v>
      </c>
      <c r="H30" s="167"/>
      <c r="I30" s="167"/>
      <c r="J30" s="167" t="s">
        <v>177</v>
      </c>
      <c r="K30" s="167"/>
      <c r="L30" s="167"/>
      <c r="P30" s="42"/>
    </row>
    <row r="31" spans="1:16" s="101" customFormat="1" ht="18" customHeight="1" x14ac:dyDescent="0.25">
      <c r="A31" s="109"/>
      <c r="B31" s="167" t="s">
        <v>182</v>
      </c>
      <c r="C31" s="167"/>
      <c r="D31" s="168" t="s">
        <v>188</v>
      </c>
      <c r="E31" s="168"/>
      <c r="F31" s="168"/>
      <c r="G31" s="168" t="s">
        <v>189</v>
      </c>
      <c r="H31" s="168"/>
      <c r="I31" s="168"/>
      <c r="J31" s="168" t="s">
        <v>186</v>
      </c>
      <c r="K31" s="168"/>
      <c r="L31" s="168"/>
    </row>
    <row r="32" spans="1:16" s="101" customFormat="1" ht="17.25" customHeight="1" x14ac:dyDescent="0.25">
      <c r="A32" s="109"/>
      <c r="B32" s="167" t="s">
        <v>187</v>
      </c>
      <c r="C32" s="167"/>
      <c r="D32" s="168" t="s">
        <v>183</v>
      </c>
      <c r="E32" s="168"/>
      <c r="F32" s="168"/>
      <c r="G32" s="168" t="s">
        <v>178</v>
      </c>
      <c r="H32" s="168"/>
      <c r="I32" s="168"/>
      <c r="J32" s="167" t="s">
        <v>179</v>
      </c>
      <c r="K32" s="167"/>
      <c r="L32" s="167"/>
    </row>
    <row r="33" spans="1:12" s="101" customFormat="1" ht="16.5" customHeight="1" x14ac:dyDescent="0.25">
      <c r="A33" s="109"/>
      <c r="B33" s="167" t="s">
        <v>184</v>
      </c>
      <c r="C33" s="167"/>
      <c r="D33" s="168" t="s">
        <v>185</v>
      </c>
      <c r="E33" s="168"/>
      <c r="F33" s="168"/>
      <c r="G33" s="167" t="s">
        <v>180</v>
      </c>
      <c r="H33" s="167"/>
      <c r="I33" s="167"/>
      <c r="J33" s="167" t="s">
        <v>181</v>
      </c>
      <c r="K33" s="167"/>
      <c r="L33" s="167"/>
    </row>
    <row r="34" spans="1:12" s="101" customFormat="1" ht="16.5" customHeight="1" x14ac:dyDescent="0.25">
      <c r="F34" s="102"/>
      <c r="G34" s="131"/>
      <c r="H34" s="102"/>
      <c r="I34" s="102"/>
      <c r="J34" s="72"/>
      <c r="K34" s="56"/>
      <c r="L34" s="56"/>
    </row>
  </sheetData>
  <mergeCells count="21">
    <mergeCell ref="J33:L33"/>
    <mergeCell ref="H5:I5"/>
    <mergeCell ref="A1:L1"/>
    <mergeCell ref="A2:L2"/>
    <mergeCell ref="A3:L3"/>
    <mergeCell ref="D30:F30"/>
    <mergeCell ref="J30:L30"/>
    <mergeCell ref="B31:C31"/>
    <mergeCell ref="D31:F31"/>
    <mergeCell ref="J31:L31"/>
    <mergeCell ref="B32:C32"/>
    <mergeCell ref="D32:F32"/>
    <mergeCell ref="J32:L32"/>
    <mergeCell ref="G32:I32"/>
    <mergeCell ref="G33:I33"/>
    <mergeCell ref="B33:C33"/>
    <mergeCell ref="D33:F33"/>
    <mergeCell ref="D5:F5"/>
    <mergeCell ref="G30:I30"/>
    <mergeCell ref="G31:I31"/>
    <mergeCell ref="B30:C30"/>
  </mergeCells>
  <dataValidations count="3">
    <dataValidation type="whole" showInputMessage="1" showErrorMessage="1" errorTitle="ต้องใส่ข้อมูล" error="กรุณาใส่ขนาดบรรจุ เช่น Tube ขนาดบรรจุ 100 tube per pack ให้ใส่เลข 100 และเปลี่ยนหน่วยบรรจุเป็น pack" prompt="ขนาดบรรจุ เช่น 100 test per pack ให้ใส่เลข 100  (ต้องใส่ข้อมุลในช่องนี้)" sqref="F29">
      <formula1>1</formula1>
      <formula2>1000000</formula2>
    </dataValidation>
    <dataValidation allowBlank="1" showInputMessage="1" showErrorMessage="1" prompt="หน่วยย่อยที่อยู่ใน pack หรือกล่อง เช่น test, ชิ้น, หลอด" sqref="E29"/>
    <dataValidation allowBlank="1" showInputMessage="1" showErrorMessage="1" prompt="เช่น pack, กล่อง" sqref="G29"/>
  </dataValidation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คำอธิบาย</vt:lpstr>
      <vt:lpstr>แผนจัดซื้อ เฉพาะน้ำยา</vt:lpstr>
      <vt:lpstr>ปกแผน</vt:lpstr>
      <vt:lpstr>cbc</vt:lpstr>
      <vt:lpstr>chem</vt:lpstr>
      <vt:lpstr>'แผนจัดซื้อ เฉพาะน้ำยา'!Print_Titles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 คุปติธรรมา</dc:creator>
  <cp:lastModifiedBy>ACER</cp:lastModifiedBy>
  <cp:revision/>
  <cp:lastPrinted>2024-09-04T06:28:37Z</cp:lastPrinted>
  <dcterms:created xsi:type="dcterms:W3CDTF">2004-08-09T13:11:19Z</dcterms:created>
  <dcterms:modified xsi:type="dcterms:W3CDTF">2024-09-04T06:38:28Z</dcterms:modified>
</cp:coreProperties>
</file>